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H:\Securitization\Reporting\IR for Risk\2025\2025_07\"/>
    </mc:Choice>
  </mc:AlternateContent>
  <xr:revisionPtr revIDLastSave="0" documentId="13_ncr:1_{FCF79253-551B-4339-91EE-3D93DCAD8C6F}" xr6:coauthVersionLast="47" xr6:coauthVersionMax="47" xr10:uidLastSave="{00000000-0000-0000-0000-000000000000}"/>
  <bookViews>
    <workbookView xWindow="28680" yWindow="-120" windowWidth="51840" windowHeight="21120" tabRatio="902" firstSheet="1" activeTab="1" xr2:uid="{00000000-000D-0000-FFFF-FFFF00000000}"/>
  </bookViews>
  <sheets>
    <sheet name="Cover" sheetId="102" r:id="rId1"/>
    <sheet name="Cover Sheet" sheetId="56" r:id="rId2"/>
    <sheet name="1. Portfolio Information" sheetId="70" r:id="rId3"/>
    <sheet name="2. Reserve Accounts" sheetId="98" r:id="rId4"/>
    <sheet name="3. Delinquency Data" sheetId="109" r:id="rId5"/>
    <sheet name="4. Default Data" sheetId="83" r:id="rId6"/>
    <sheet name="4.1 Defaults and Recoveries pp." sheetId="110" r:id="rId7"/>
    <sheet name="5. Concentration Limits" sheetId="107" r:id="rId8"/>
    <sheet name="6. Outstanding Notes" sheetId="60" r:id="rId9"/>
    <sheet name="7. Original Principal Balance" sheetId="37" r:id="rId10"/>
    <sheet name="7.1 Original PB (Graph)" sheetId="61" r:id="rId11"/>
    <sheet name="8. Current Principal Balance" sheetId="40" r:id="rId12"/>
    <sheet name="8.1 Current PB (Graph)" sheetId="62" r:id="rId13"/>
    <sheet name="9. Borrower Concentration" sheetId="41" r:id="rId14"/>
    <sheet name="10. Geographical Distribution" sheetId="42" r:id="rId15"/>
    <sheet name="10.1 Geographical (Graph)" sheetId="63" r:id="rId16"/>
    <sheet name="11. Object Type" sheetId="105" r:id="rId17"/>
    <sheet name="12. Insurances" sheetId="44" r:id="rId18"/>
    <sheet name="13. Type of Contract" sheetId="104" r:id="rId19"/>
    <sheet name="14. Payment Methods" sheetId="46" r:id="rId20"/>
    <sheet name="15. Downpayment" sheetId="97" r:id="rId21"/>
    <sheet name="16. Effective Interest Rate" sheetId="47" r:id="rId22"/>
    <sheet name="16.1 Eff. Int. Rate (Graph)" sheetId="64" r:id="rId23"/>
    <sheet name="17. Seasoning" sheetId="48" r:id="rId24"/>
    <sheet name="17.1 Seasoning (Graph)" sheetId="65" r:id="rId25"/>
    <sheet name="18. Remaining Term" sheetId="49" r:id="rId26"/>
    <sheet name="18.1 Remaining Term (Graph)" sheetId="66" r:id="rId27"/>
    <sheet name="19. Original Term" sheetId="50" r:id="rId28"/>
    <sheet name="19.1 Original Term (Graph)" sheetId="67" r:id="rId29"/>
    <sheet name="20. Brands + Fuel Type" sheetId="69" r:id="rId30"/>
    <sheet name="21. PoP + Transaction Costs" sheetId="92" r:id="rId31"/>
    <sheet name="22. Retention" sheetId="99" r:id="rId32"/>
    <sheet name="23. Counterparties" sheetId="94" r:id="rId33"/>
    <sheet name="24. Issuer Information" sheetId="95" r:id="rId34"/>
    <sheet name="25. Santander Consumer Bank" sheetId="80" r:id="rId35"/>
    <sheet name="26. Glossary" sheetId="101" r:id="rId36"/>
  </sheets>
  <definedNames>
    <definedName name="Counterparties">'23. Counterparties'!$B$2</definedName>
    <definedName name="current_period">'Cover Sheet'!$D$3</definedName>
    <definedName name="_xlnm.Print_Area" localSheetId="2">'1. Portfolio Information'!$A$1:$K$47</definedName>
    <definedName name="_xlnm.Print_Area" localSheetId="14">'10. Geographical Distribution'!$A$1:$K$47</definedName>
    <definedName name="_xlnm.Print_Area" localSheetId="15">'10.1 Geographical (Graph)'!$A$1:$K$47</definedName>
    <definedName name="_xlnm.Print_Area" localSheetId="16">'11. Object Type'!$A$1:$K$36</definedName>
    <definedName name="_xlnm.Print_Area" localSheetId="17">'12. Insurances'!$A$1:$K$47</definedName>
    <definedName name="_xlnm.Print_Area" localSheetId="18">'13. Type of Contract'!$A$1:$K$46</definedName>
    <definedName name="_xlnm.Print_Area" localSheetId="19">'14. Payment Methods'!$A$1:$K$47</definedName>
    <definedName name="_xlnm.Print_Area" localSheetId="20">'15. Downpayment'!$A$1:$K$43</definedName>
    <definedName name="_xlnm.Print_Area" localSheetId="21">'16. Effective Interest Rate'!$A$1:$K$46</definedName>
    <definedName name="_xlnm.Print_Area" localSheetId="22">'16.1 Eff. Int. Rate (Graph)'!$A$1:$K$47</definedName>
    <definedName name="_xlnm.Print_Area" localSheetId="23">'17. Seasoning'!$A$1:$K$47</definedName>
    <definedName name="_xlnm.Print_Area" localSheetId="24">'17.1 Seasoning (Graph)'!$A$1:$K$47</definedName>
    <definedName name="_xlnm.Print_Area" localSheetId="25">'18. Remaining Term'!$A$1:$K$52</definedName>
    <definedName name="_xlnm.Print_Area" localSheetId="26">'18.1 Remaining Term (Graph)'!$A$1:$K$47</definedName>
    <definedName name="_xlnm.Print_Area" localSheetId="27">'19. Original Term'!$A$1:$K$51</definedName>
    <definedName name="_xlnm.Print_Area" localSheetId="28">'19.1 Original Term (Graph)'!$A$1:$K$47</definedName>
    <definedName name="_xlnm.Print_Area" localSheetId="3">'2. Reserve Accounts'!$A$1:$K$33</definedName>
    <definedName name="_xlnm.Print_Area" localSheetId="29">'20. Brands + Fuel Type'!$A$1:$K$47</definedName>
    <definedName name="_xlnm.Print_Area" localSheetId="30">'21. PoP + Transaction Costs'!$A$1:$K$47</definedName>
    <definedName name="_xlnm.Print_Area" localSheetId="31">'22. Retention'!$A$1:$K$47</definedName>
    <definedName name="_xlnm.Print_Area" localSheetId="32">'23. Counterparties'!$A$1:$N$52</definedName>
    <definedName name="_xlnm.Print_Area" localSheetId="33">'24. Issuer Information'!$A$1:$K$43</definedName>
    <definedName name="_xlnm.Print_Area" localSheetId="34">'25. Santander Consumer Bank'!$A$1:$M$36</definedName>
    <definedName name="_xlnm.Print_Area" localSheetId="35">'26. Glossary'!$A$1:$N$51</definedName>
    <definedName name="_xlnm.Print_Area" localSheetId="4">'3. Delinquency Data'!$A$1:$M$102</definedName>
    <definedName name="_xlnm.Print_Area" localSheetId="5">'4. Default Data'!$A$1:$L$47</definedName>
    <definedName name="_xlnm.Print_Area" localSheetId="6">'4.1 Defaults and Recoveries pp.'!$A$1:$M$101</definedName>
    <definedName name="_xlnm.Print_Area" localSheetId="7">'5. Concentration Limits'!$A$1:$N$38</definedName>
    <definedName name="_xlnm.Print_Area" localSheetId="8">'6. Outstanding Notes'!$A$1:$K$55</definedName>
    <definedName name="_xlnm.Print_Area" localSheetId="9">'7. Original Principal Balance'!$A$1:$K$57</definedName>
    <definedName name="_xlnm.Print_Area" localSheetId="10">'7.1 Original PB (Graph)'!$A$1:$K$47</definedName>
    <definedName name="_xlnm.Print_Area" localSheetId="11">'8. Current Principal Balance'!$A$1:$K$56</definedName>
    <definedName name="_xlnm.Print_Area" localSheetId="12">'8.1 Current PB (Graph)'!$A$1:$K$47</definedName>
    <definedName name="_xlnm.Print_Area" localSheetId="13">'9. Borrower Concentration'!$A$1:$K$41</definedName>
    <definedName name="_xlnm.Print_Area" localSheetId="0">Cover!$A$1:$U$60</definedName>
    <definedName name="_xlnm.Print_Area" localSheetId="1">'Cover Sheet'!$A$1:$K$51</definedName>
    <definedName name="Notes">'6. Outstanding Notes'!$B$2</definedName>
    <definedName name="Santander">'25. Santander Consumer Bank'!$B$2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 i="105" l="1"/>
  <c r="E31" i="42"/>
  <c r="G31" i="42"/>
  <c r="H31" i="42"/>
  <c r="F33" i="107" l="1"/>
  <c r="F32" i="107"/>
  <c r="F48" i="60"/>
  <c r="F43" i="60"/>
  <c r="D48" i="60"/>
  <c r="D43" i="60"/>
  <c r="F34" i="60"/>
  <c r="D34" i="60"/>
  <c r="L63" i="109" l="1"/>
  <c r="L64" i="109"/>
  <c r="L65" i="109"/>
  <c r="L66" i="109"/>
  <c r="L67" i="109"/>
  <c r="L68" i="109"/>
  <c r="L69" i="109"/>
  <c r="L70" i="109"/>
  <c r="L71" i="109"/>
  <c r="L72" i="109"/>
  <c r="L73" i="109"/>
  <c r="L74" i="109"/>
  <c r="L75" i="109"/>
  <c r="L76" i="109"/>
  <c r="L77" i="109"/>
  <c r="L78" i="109"/>
  <c r="L79" i="109"/>
  <c r="L80" i="109"/>
  <c r="L81" i="109"/>
  <c r="L82" i="109"/>
  <c r="L83" i="109"/>
  <c r="L84" i="109"/>
  <c r="L85" i="109"/>
  <c r="L86" i="109"/>
  <c r="L87" i="109"/>
  <c r="L88" i="109"/>
  <c r="L89" i="109"/>
  <c r="L90" i="109"/>
  <c r="L91" i="109"/>
  <c r="L92" i="109"/>
  <c r="L93" i="109"/>
  <c r="L94" i="109"/>
  <c r="L95" i="109"/>
  <c r="L96" i="109"/>
  <c r="L97" i="109"/>
  <c r="L98" i="109"/>
  <c r="L99" i="109"/>
  <c r="L100" i="109"/>
  <c r="I63" i="109"/>
  <c r="J63" i="109"/>
  <c r="K63" i="109"/>
  <c r="I64" i="109"/>
  <c r="J64" i="109"/>
  <c r="K64" i="109"/>
  <c r="I65" i="109"/>
  <c r="J65" i="109"/>
  <c r="K65" i="109"/>
  <c r="I66" i="109"/>
  <c r="J66" i="109"/>
  <c r="K66" i="109"/>
  <c r="I67" i="109"/>
  <c r="J67" i="109"/>
  <c r="K67" i="109"/>
  <c r="I68" i="109"/>
  <c r="J68" i="109"/>
  <c r="K68" i="109"/>
  <c r="I69" i="109"/>
  <c r="J69" i="109"/>
  <c r="K69" i="109"/>
  <c r="I70" i="109"/>
  <c r="J70" i="109"/>
  <c r="K70" i="109"/>
  <c r="I71" i="109"/>
  <c r="J71" i="109"/>
  <c r="K71" i="109"/>
  <c r="I72" i="109"/>
  <c r="J72" i="109"/>
  <c r="K72" i="109"/>
  <c r="I73" i="109"/>
  <c r="J73" i="109"/>
  <c r="K73" i="109"/>
  <c r="I74" i="109"/>
  <c r="J74" i="109"/>
  <c r="K74" i="109"/>
  <c r="I75" i="109"/>
  <c r="J75" i="109"/>
  <c r="K75" i="109"/>
  <c r="I76" i="109"/>
  <c r="J76" i="109"/>
  <c r="K76" i="109"/>
  <c r="I77" i="109"/>
  <c r="J77" i="109"/>
  <c r="K77" i="109"/>
  <c r="I78" i="109"/>
  <c r="J78" i="109"/>
  <c r="K78" i="109"/>
  <c r="I79" i="109"/>
  <c r="J79" i="109"/>
  <c r="K79" i="109"/>
  <c r="I80" i="109"/>
  <c r="J80" i="109"/>
  <c r="K80" i="109"/>
  <c r="I81" i="109"/>
  <c r="J81" i="109"/>
  <c r="K81" i="109"/>
  <c r="I82" i="109"/>
  <c r="J82" i="109"/>
  <c r="K82" i="109"/>
  <c r="I83" i="109"/>
  <c r="J83" i="109"/>
  <c r="K83" i="109"/>
  <c r="I84" i="109"/>
  <c r="J84" i="109"/>
  <c r="K84" i="109"/>
  <c r="I85" i="109"/>
  <c r="J85" i="109"/>
  <c r="K85" i="109"/>
  <c r="I86" i="109"/>
  <c r="J86" i="109"/>
  <c r="K86" i="109"/>
  <c r="I87" i="109"/>
  <c r="J87" i="109"/>
  <c r="K87" i="109"/>
  <c r="I88" i="109"/>
  <c r="J88" i="109"/>
  <c r="K88" i="109"/>
  <c r="I89" i="109"/>
  <c r="J89" i="109"/>
  <c r="K89" i="109"/>
  <c r="I90" i="109"/>
  <c r="J90" i="109"/>
  <c r="K90" i="109"/>
  <c r="I91" i="109"/>
  <c r="J91" i="109"/>
  <c r="K91" i="109"/>
  <c r="I92" i="109"/>
  <c r="J92" i="109"/>
  <c r="K92" i="109"/>
  <c r="I93" i="109"/>
  <c r="J93" i="109"/>
  <c r="K93" i="109"/>
  <c r="I94" i="109"/>
  <c r="J94" i="109"/>
  <c r="K94" i="109"/>
  <c r="I95" i="109"/>
  <c r="J95" i="109"/>
  <c r="K95" i="109"/>
  <c r="I96" i="109"/>
  <c r="J96" i="109"/>
  <c r="K96" i="109"/>
  <c r="I97" i="109"/>
  <c r="J97" i="109"/>
  <c r="K97" i="109"/>
  <c r="I98" i="109"/>
  <c r="J98" i="109"/>
  <c r="K98" i="109"/>
  <c r="I99" i="109"/>
  <c r="J99" i="109"/>
  <c r="K99" i="109"/>
  <c r="I100" i="109"/>
  <c r="J100" i="109"/>
  <c r="K100" i="109"/>
  <c r="H48" i="109"/>
  <c r="H49" i="109"/>
  <c r="H50" i="109"/>
  <c r="H51" i="109"/>
  <c r="H52" i="109"/>
  <c r="H53" i="109"/>
  <c r="H54" i="109"/>
  <c r="H55" i="109"/>
  <c r="H56" i="109"/>
  <c r="H57" i="109"/>
  <c r="H58" i="109"/>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G50" i="40" l="1"/>
  <c r="J28" i="70"/>
  <c r="C19" i="98" l="1"/>
  <c r="F26" i="60" l="1"/>
  <c r="D26" i="60"/>
  <c r="H35" i="99" l="1"/>
  <c r="F42" i="69"/>
  <c r="F25" i="50"/>
  <c r="F32" i="49"/>
  <c r="F35" i="48"/>
  <c r="F27" i="47"/>
  <c r="F32" i="97"/>
  <c r="F23" i="46"/>
  <c r="F16" i="46"/>
  <c r="F45" i="104"/>
  <c r="F35" i="104"/>
  <c r="F32" i="44"/>
  <c r="F24" i="44"/>
  <c r="F16" i="44"/>
  <c r="F35" i="105"/>
  <c r="F31" i="42"/>
  <c r="F50" i="40"/>
  <c r="F51" i="37"/>
  <c r="B3" i="101" l="1"/>
  <c r="B3" i="80"/>
  <c r="B3" i="95"/>
  <c r="B3" i="94"/>
  <c r="B3" i="99"/>
  <c r="B3" i="92"/>
  <c r="B3" i="69"/>
  <c r="B3" i="110"/>
  <c r="B3" i="109"/>
  <c r="D7" i="101" l="1"/>
  <c r="F6" i="101"/>
  <c r="D6" i="101"/>
  <c r="F5" i="101"/>
  <c r="D5" i="101"/>
  <c r="F4" i="101"/>
  <c r="D4" i="101"/>
  <c r="F3" i="101"/>
  <c r="D3" i="101"/>
  <c r="F2" i="101"/>
  <c r="D2" i="101"/>
  <c r="D7" i="80"/>
  <c r="F6" i="80"/>
  <c r="D6" i="80"/>
  <c r="F5" i="80"/>
  <c r="D5" i="80"/>
  <c r="F4" i="80"/>
  <c r="D4" i="80"/>
  <c r="F3" i="80"/>
  <c r="D3" i="80"/>
  <c r="F2" i="80"/>
  <c r="D2" i="80"/>
  <c r="D6" i="98"/>
  <c r="D5" i="98"/>
  <c r="D4" i="98"/>
  <c r="D3" i="98"/>
  <c r="D2" i="98"/>
  <c r="D6" i="109"/>
  <c r="D5" i="109"/>
  <c r="D4" i="109"/>
  <c r="D3" i="109"/>
  <c r="D2" i="109"/>
  <c r="D6" i="83"/>
  <c r="D5" i="83"/>
  <c r="D4" i="83"/>
  <c r="D3" i="83"/>
  <c r="D2" i="83"/>
  <c r="D6" i="110"/>
  <c r="D5" i="110"/>
  <c r="D4" i="110"/>
  <c r="D3" i="110"/>
  <c r="D2" i="110"/>
  <c r="D6" i="107"/>
  <c r="D5" i="107"/>
  <c r="D4" i="107"/>
  <c r="D3" i="107"/>
  <c r="D2" i="107"/>
  <c r="D6" i="60"/>
  <c r="D5" i="60"/>
  <c r="D4" i="60"/>
  <c r="D3" i="60"/>
  <c r="D2" i="60"/>
  <c r="D6" i="37"/>
  <c r="D5" i="37"/>
  <c r="D4" i="37"/>
  <c r="D3" i="37"/>
  <c r="D2" i="37"/>
  <c r="D6" i="61"/>
  <c r="D5" i="61"/>
  <c r="D4" i="61"/>
  <c r="D3" i="61"/>
  <c r="D2" i="61"/>
  <c r="D6" i="40"/>
  <c r="D5" i="40"/>
  <c r="D4" i="40"/>
  <c r="D3" i="40"/>
  <c r="D2" i="40"/>
  <c r="D6" i="62"/>
  <c r="D5" i="62"/>
  <c r="D4" i="62"/>
  <c r="D3" i="62"/>
  <c r="D2" i="62"/>
  <c r="D6" i="41"/>
  <c r="D5" i="41"/>
  <c r="D4" i="41"/>
  <c r="D3" i="41"/>
  <c r="D2" i="41"/>
  <c r="D6" i="42"/>
  <c r="D5" i="42"/>
  <c r="D4" i="42"/>
  <c r="D3" i="42"/>
  <c r="D2" i="42"/>
  <c r="D6" i="63"/>
  <c r="D5" i="63"/>
  <c r="D4" i="63"/>
  <c r="D3" i="63"/>
  <c r="D2" i="63"/>
  <c r="D6" i="105"/>
  <c r="D5" i="105"/>
  <c r="D4" i="105"/>
  <c r="D3" i="105"/>
  <c r="D2" i="105"/>
  <c r="D6" i="44"/>
  <c r="D5" i="44"/>
  <c r="D4" i="44"/>
  <c r="D3" i="44"/>
  <c r="D2" i="44"/>
  <c r="D6" i="104"/>
  <c r="D5" i="104"/>
  <c r="D4" i="104"/>
  <c r="D3" i="104"/>
  <c r="D2" i="104"/>
  <c r="D6" i="46"/>
  <c r="D5" i="46"/>
  <c r="D4" i="46"/>
  <c r="D3" i="46"/>
  <c r="D2" i="46"/>
  <c r="D6" i="97"/>
  <c r="D5" i="97"/>
  <c r="D4" i="97"/>
  <c r="D3" i="97"/>
  <c r="D2" i="97"/>
  <c r="D6" i="47"/>
  <c r="D5" i="47"/>
  <c r="D4" i="47"/>
  <c r="D3" i="47"/>
  <c r="D2" i="47"/>
  <c r="D6" i="64"/>
  <c r="D5" i="64"/>
  <c r="D4" i="64"/>
  <c r="D3" i="64"/>
  <c r="D2" i="64"/>
  <c r="D6" i="48"/>
  <c r="D5" i="48"/>
  <c r="D4" i="48"/>
  <c r="D3" i="48"/>
  <c r="D2" i="48"/>
  <c r="D6" i="65"/>
  <c r="D5" i="65"/>
  <c r="D4" i="65"/>
  <c r="D3" i="65"/>
  <c r="D2" i="65"/>
  <c r="D6" i="49"/>
  <c r="D5" i="49"/>
  <c r="D4" i="49"/>
  <c r="D3" i="49"/>
  <c r="D2" i="49"/>
  <c r="D6" i="66"/>
  <c r="D5" i="66"/>
  <c r="D4" i="66"/>
  <c r="D3" i="66"/>
  <c r="D2" i="66"/>
  <c r="D6" i="50"/>
  <c r="D5" i="50"/>
  <c r="D4" i="50"/>
  <c r="D3" i="50"/>
  <c r="D2" i="50"/>
  <c r="D6" i="67"/>
  <c r="D5" i="67"/>
  <c r="D4" i="67"/>
  <c r="D3" i="67"/>
  <c r="D2" i="67"/>
  <c r="D6" i="69"/>
  <c r="D5" i="69"/>
  <c r="D4" i="69"/>
  <c r="D3" i="69"/>
  <c r="D2" i="69"/>
  <c r="D6" i="92"/>
  <c r="D5" i="92"/>
  <c r="D4" i="92"/>
  <c r="D3" i="92"/>
  <c r="D2" i="92"/>
  <c r="D6" i="99"/>
  <c r="D5" i="99"/>
  <c r="D4" i="99"/>
  <c r="D3" i="99"/>
  <c r="D2" i="99"/>
  <c r="D6" i="94"/>
  <c r="D5" i="94"/>
  <c r="D4" i="94"/>
  <c r="D3" i="94"/>
  <c r="D2" i="94"/>
  <c r="D6" i="95"/>
  <c r="D5" i="95"/>
  <c r="D4" i="95"/>
  <c r="D3" i="95"/>
  <c r="D2" i="95"/>
  <c r="D6" i="70"/>
  <c r="D5" i="70"/>
  <c r="D4" i="70"/>
  <c r="D3" i="70"/>
  <c r="D2" i="70"/>
  <c r="H22" i="109" l="1"/>
  <c r="I26" i="105" l="1"/>
  <c r="H26" i="105"/>
  <c r="G26" i="105"/>
  <c r="F26" i="105"/>
  <c r="I23" i="105"/>
  <c r="H23" i="105"/>
  <c r="G23" i="105"/>
  <c r="F23" i="105"/>
  <c r="C22" i="60"/>
  <c r="D24" i="60"/>
  <c r="F24" i="60"/>
  <c r="I27" i="105" l="1"/>
  <c r="F51" i="60"/>
  <c r="D51" i="60"/>
  <c r="D17" i="60"/>
  <c r="F27" i="105"/>
  <c r="G27" i="105"/>
  <c r="H27" i="105"/>
  <c r="F17" i="60" l="1"/>
  <c r="F6" i="110" l="1"/>
  <c r="F5" i="110"/>
  <c r="F4" i="110"/>
  <c r="F3" i="110"/>
  <c r="F2" i="110"/>
  <c r="B2" i="110"/>
  <c r="L101" i="110"/>
  <c r="K101" i="110"/>
  <c r="J101" i="110"/>
  <c r="I101" i="110"/>
  <c r="F6" i="109"/>
  <c r="F5" i="109"/>
  <c r="F4" i="109"/>
  <c r="F3" i="109"/>
  <c r="F2" i="109"/>
  <c r="B2" i="109"/>
  <c r="L62" i="109"/>
  <c r="K62" i="109"/>
  <c r="J62" i="109"/>
  <c r="I62" i="109"/>
  <c r="L61" i="109"/>
  <c r="K61" i="109"/>
  <c r="J61" i="109"/>
  <c r="I61" i="109"/>
  <c r="L60" i="109"/>
  <c r="K60" i="109"/>
  <c r="J60" i="109"/>
  <c r="I60" i="109"/>
  <c r="L59" i="109"/>
  <c r="K59" i="109"/>
  <c r="J59" i="109"/>
  <c r="I59" i="109"/>
  <c r="L58" i="109"/>
  <c r="K58" i="109"/>
  <c r="J58" i="109"/>
  <c r="I58" i="109"/>
  <c r="L57" i="109"/>
  <c r="K57" i="109"/>
  <c r="J57" i="109"/>
  <c r="I57" i="109"/>
  <c r="L56" i="109"/>
  <c r="K56" i="109"/>
  <c r="J56" i="109"/>
  <c r="I56" i="109"/>
  <c r="L55" i="109"/>
  <c r="K55" i="109"/>
  <c r="J55" i="109"/>
  <c r="I55" i="109"/>
  <c r="L54" i="109"/>
  <c r="K54" i="109"/>
  <c r="J54" i="109"/>
  <c r="I54" i="109"/>
  <c r="L53" i="109"/>
  <c r="K53" i="109"/>
  <c r="J53" i="109"/>
  <c r="I53" i="109"/>
  <c r="L52" i="109"/>
  <c r="K52" i="109"/>
  <c r="J52" i="109"/>
  <c r="I52" i="109"/>
  <c r="L51" i="109"/>
  <c r="K51" i="109"/>
  <c r="J51" i="109"/>
  <c r="I51" i="109"/>
  <c r="L50" i="109"/>
  <c r="K50" i="109"/>
  <c r="J50" i="109"/>
  <c r="I50" i="109"/>
  <c r="L49" i="109"/>
  <c r="K49" i="109"/>
  <c r="J49" i="109"/>
  <c r="I49" i="109"/>
  <c r="L48" i="109"/>
  <c r="K48" i="109"/>
  <c r="J48" i="109"/>
  <c r="I48" i="109"/>
  <c r="L47" i="109"/>
  <c r="K47" i="109"/>
  <c r="J47" i="109"/>
  <c r="I47" i="109"/>
  <c r="H47" i="109"/>
  <c r="L46" i="109"/>
  <c r="K46" i="109"/>
  <c r="J46" i="109"/>
  <c r="I46" i="109"/>
  <c r="H46" i="109"/>
  <c r="L45" i="109"/>
  <c r="K45" i="109"/>
  <c r="J45" i="109"/>
  <c r="I45" i="109"/>
  <c r="H45" i="109"/>
  <c r="L44" i="109"/>
  <c r="K44" i="109"/>
  <c r="J44" i="109"/>
  <c r="I44" i="109"/>
  <c r="H44" i="109"/>
  <c r="L43" i="109"/>
  <c r="K43" i="109"/>
  <c r="J43" i="109"/>
  <c r="I43" i="109"/>
  <c r="H43" i="109"/>
  <c r="L42" i="109"/>
  <c r="K42" i="109"/>
  <c r="J42" i="109"/>
  <c r="I42" i="109"/>
  <c r="H42" i="109"/>
  <c r="L41" i="109"/>
  <c r="K41" i="109"/>
  <c r="J41" i="109"/>
  <c r="I41" i="109"/>
  <c r="H41" i="109"/>
  <c r="L40" i="109"/>
  <c r="K40" i="109"/>
  <c r="J40" i="109"/>
  <c r="I40" i="109"/>
  <c r="H40" i="109"/>
  <c r="L39" i="109"/>
  <c r="K39" i="109"/>
  <c r="J39" i="109"/>
  <c r="I39" i="109"/>
  <c r="H39" i="109"/>
  <c r="L38" i="109"/>
  <c r="K38" i="109"/>
  <c r="J38" i="109"/>
  <c r="I38" i="109"/>
  <c r="H38" i="109"/>
  <c r="L37" i="109"/>
  <c r="K37" i="109"/>
  <c r="J37" i="109"/>
  <c r="I37" i="109"/>
  <c r="H37" i="109"/>
  <c r="L36" i="109"/>
  <c r="K36" i="109"/>
  <c r="J36" i="109"/>
  <c r="I36" i="109"/>
  <c r="H36" i="109"/>
  <c r="L35" i="109"/>
  <c r="K35" i="109"/>
  <c r="J35" i="109"/>
  <c r="I35" i="109"/>
  <c r="H35" i="109"/>
  <c r="L34" i="109"/>
  <c r="K34" i="109"/>
  <c r="J34" i="109"/>
  <c r="I34" i="109"/>
  <c r="H34" i="109"/>
  <c r="L33" i="109"/>
  <c r="K33" i="109"/>
  <c r="J33" i="109"/>
  <c r="I33" i="109"/>
  <c r="H33" i="109"/>
  <c r="L32" i="109"/>
  <c r="K32" i="109"/>
  <c r="J32" i="109"/>
  <c r="I32" i="109"/>
  <c r="H32" i="109"/>
  <c r="L31" i="109"/>
  <c r="K31" i="109"/>
  <c r="J31" i="109"/>
  <c r="I31" i="109"/>
  <c r="H31" i="109"/>
  <c r="L30" i="109"/>
  <c r="K30" i="109"/>
  <c r="J30" i="109"/>
  <c r="I30" i="109"/>
  <c r="H30" i="109"/>
  <c r="L29" i="109"/>
  <c r="K29" i="109"/>
  <c r="J29" i="109"/>
  <c r="I29" i="109"/>
  <c r="H29" i="109"/>
  <c r="L28" i="109"/>
  <c r="K28" i="109"/>
  <c r="J28" i="109"/>
  <c r="I28" i="109"/>
  <c r="H28" i="109"/>
  <c r="L27" i="109"/>
  <c r="K27" i="109"/>
  <c r="J27" i="109"/>
  <c r="I27" i="109"/>
  <c r="H27" i="109"/>
  <c r="L26" i="109"/>
  <c r="K26" i="109"/>
  <c r="J26" i="109"/>
  <c r="I26" i="109"/>
  <c r="H26" i="109"/>
  <c r="L25" i="109"/>
  <c r="K25" i="109"/>
  <c r="J25" i="109"/>
  <c r="I25" i="109"/>
  <c r="H25" i="109"/>
  <c r="L24" i="109"/>
  <c r="K24" i="109"/>
  <c r="J24" i="109"/>
  <c r="I24" i="109"/>
  <c r="H24" i="109"/>
  <c r="L23" i="109"/>
  <c r="K23" i="109"/>
  <c r="J23" i="109"/>
  <c r="I23" i="109"/>
  <c r="H23" i="109"/>
  <c r="L22" i="109"/>
  <c r="K22" i="109"/>
  <c r="J22" i="109"/>
  <c r="I22" i="109"/>
  <c r="F35" i="70" l="1"/>
  <c r="F28" i="107" l="1"/>
  <c r="F27" i="107"/>
  <c r="F6" i="107" l="1"/>
  <c r="F5" i="107"/>
  <c r="F4" i="107"/>
  <c r="F3" i="107"/>
  <c r="F2" i="107"/>
  <c r="F28" i="70" l="1"/>
  <c r="I23" i="104" l="1"/>
  <c r="H23" i="104"/>
  <c r="G23" i="104"/>
  <c r="F23" i="104"/>
  <c r="F22" i="104" l="1"/>
  <c r="F19" i="104"/>
  <c r="I16" i="104"/>
  <c r="I24" i="104" s="1"/>
  <c r="H16" i="104"/>
  <c r="H24" i="104" s="1"/>
  <c r="G16" i="104"/>
  <c r="G24" i="104" s="1"/>
  <c r="F16" i="104"/>
  <c r="F24" i="104" s="1"/>
  <c r="I19" i="105"/>
  <c r="H19" i="105"/>
  <c r="G19" i="105"/>
  <c r="F19" i="105"/>
  <c r="I16" i="105"/>
  <c r="H16" i="105"/>
  <c r="G16" i="105"/>
  <c r="F16" i="105"/>
  <c r="B52" i="94" l="1"/>
  <c r="B3" i="107" l="1"/>
  <c r="B2" i="107"/>
  <c r="B2" i="101"/>
  <c r="B2" i="80"/>
  <c r="B2" i="95"/>
  <c r="B2" i="94"/>
  <c r="B2" i="99"/>
  <c r="B2" i="92"/>
  <c r="B2" i="69"/>
  <c r="H7" i="56"/>
  <c r="F7" i="56"/>
  <c r="H6" i="56"/>
  <c r="F6" i="94"/>
  <c r="F5" i="94"/>
  <c r="F4" i="94"/>
  <c r="F3" i="94"/>
  <c r="F2" i="94"/>
  <c r="G39" i="41"/>
  <c r="F39" i="41"/>
  <c r="E39" i="41"/>
  <c r="D15" i="41"/>
  <c r="D16" i="41" s="1"/>
  <c r="D17" i="41" s="1"/>
  <c r="D18" i="41" s="1"/>
  <c r="D19" i="41" s="1"/>
  <c r="D20" i="41" s="1"/>
  <c r="D21" i="41" s="1"/>
  <c r="D22" i="41" s="1"/>
  <c r="D23" i="41" s="1"/>
  <c r="D24" i="41" s="1"/>
  <c r="D25" i="41" s="1"/>
  <c r="D26" i="41" s="1"/>
  <c r="D27" i="41" s="1"/>
  <c r="D28" i="41" s="1"/>
  <c r="D29" i="41" s="1"/>
  <c r="D30" i="41" s="1"/>
  <c r="D31" i="41" s="1"/>
  <c r="D32" i="41" s="1"/>
  <c r="D33" i="41" s="1"/>
  <c r="D34" i="41" s="1"/>
  <c r="D35" i="41" s="1"/>
  <c r="D36" i="41" s="1"/>
  <c r="D37" i="41" s="1"/>
  <c r="D38" i="41" s="1"/>
  <c r="H42" i="69"/>
  <c r="G42" i="69"/>
  <c r="E42" i="69"/>
  <c r="H29" i="69"/>
  <c r="G29" i="69"/>
  <c r="F29" i="69"/>
  <c r="E29" i="69"/>
  <c r="D15" i="69"/>
  <c r="D16" i="69" s="1"/>
  <c r="D17" i="69" s="1"/>
  <c r="D18" i="69" s="1"/>
  <c r="D19" i="69" s="1"/>
  <c r="D20" i="69" s="1"/>
  <c r="D21" i="69" s="1"/>
  <c r="D22" i="69" s="1"/>
  <c r="D23" i="69" s="1"/>
  <c r="D24" i="69" s="1"/>
  <c r="D25" i="69" s="1"/>
  <c r="D26" i="69" s="1"/>
  <c r="D27" i="69" s="1"/>
  <c r="D28" i="69" s="1"/>
  <c r="H6" i="80" l="1"/>
  <c r="H6" i="101"/>
  <c r="F7" i="80"/>
  <c r="F7" i="101"/>
  <c r="H7" i="101"/>
  <c r="H7" i="80"/>
  <c r="H6" i="110"/>
  <c r="H6" i="109"/>
  <c r="F7" i="110"/>
  <c r="F7" i="109"/>
  <c r="H7" i="94"/>
  <c r="H7" i="110"/>
  <c r="H7" i="109"/>
  <c r="F7" i="94"/>
  <c r="F7" i="107"/>
  <c r="H6" i="107"/>
  <c r="J6" i="56"/>
  <c r="H6" i="94"/>
  <c r="H7" i="107"/>
  <c r="D35" i="60"/>
  <c r="D37" i="60" s="1"/>
  <c r="F35" i="60"/>
  <c r="D46" i="60"/>
  <c r="F46" i="60"/>
  <c r="H29" i="99" l="1"/>
  <c r="F37" i="60"/>
  <c r="J6" i="80"/>
  <c r="J6" i="101"/>
  <c r="J6" i="110"/>
  <c r="J6" i="109"/>
  <c r="H33" i="99"/>
  <c r="J6" i="94"/>
  <c r="J6" i="107"/>
  <c r="C35" i="60"/>
  <c r="H32" i="99"/>
  <c r="H28" i="99"/>
  <c r="H25" i="99"/>
  <c r="H24" i="99"/>
  <c r="H21" i="99"/>
  <c r="H20" i="99"/>
  <c r="D36" i="60" l="1"/>
  <c r="C23" i="98"/>
  <c r="C22" i="98"/>
  <c r="F36" i="60"/>
  <c r="H37" i="99"/>
  <c r="H36" i="99"/>
  <c r="H7" i="105" l="1"/>
  <c r="F7" i="105"/>
  <c r="D7" i="105"/>
  <c r="J6" i="105"/>
  <c r="H6" i="105"/>
  <c r="F6" i="105"/>
  <c r="F5" i="105"/>
  <c r="F4" i="105"/>
  <c r="F3" i="105"/>
  <c r="F2" i="105"/>
  <c r="B3" i="105"/>
  <c r="B2" i="105"/>
  <c r="H35" i="105"/>
  <c r="G35" i="105"/>
  <c r="E35" i="105"/>
  <c r="I20" i="105"/>
  <c r="I28" i="105" s="1"/>
  <c r="H20" i="105"/>
  <c r="H28" i="105" s="1"/>
  <c r="F20" i="105"/>
  <c r="G20" i="105"/>
  <c r="G28" i="105" s="1"/>
  <c r="H7" i="104"/>
  <c r="F7" i="104"/>
  <c r="D7" i="104"/>
  <c r="J6" i="104"/>
  <c r="H6" i="104"/>
  <c r="F6" i="104"/>
  <c r="F5" i="104"/>
  <c r="F4" i="104"/>
  <c r="F3" i="104"/>
  <c r="F2" i="104"/>
  <c r="B3" i="104"/>
  <c r="B2" i="104"/>
  <c r="H45" i="104"/>
  <c r="G45" i="104"/>
  <c r="E45" i="104"/>
  <c r="H35" i="104"/>
  <c r="G35" i="104"/>
  <c r="E35" i="104"/>
  <c r="B3" i="83" l="1"/>
  <c r="H32" i="44" l="1"/>
  <c r="G32" i="44"/>
  <c r="E32" i="44"/>
  <c r="F6" i="99"/>
  <c r="F5" i="99"/>
  <c r="F4" i="99"/>
  <c r="F3" i="99"/>
  <c r="F2" i="99"/>
  <c r="F6" i="98"/>
  <c r="F5" i="98"/>
  <c r="F4" i="98"/>
  <c r="F3" i="98"/>
  <c r="F2" i="98"/>
  <c r="B2" i="98"/>
  <c r="B3" i="98"/>
  <c r="F6" i="97"/>
  <c r="F5" i="97"/>
  <c r="F4" i="97"/>
  <c r="F3" i="97"/>
  <c r="F2" i="97"/>
  <c r="B2" i="97"/>
  <c r="B3" i="97"/>
  <c r="E32" i="97"/>
  <c r="G32" i="97"/>
  <c r="H32" i="97"/>
  <c r="E41" i="97"/>
  <c r="I32" i="97" s="1"/>
  <c r="F41" i="97"/>
  <c r="D7" i="95"/>
  <c r="F6" i="95"/>
  <c r="F5" i="95"/>
  <c r="F4" i="95"/>
  <c r="F3" i="95"/>
  <c r="F2" i="95"/>
  <c r="H6" i="92"/>
  <c r="D7" i="92"/>
  <c r="F6" i="92"/>
  <c r="F5" i="92"/>
  <c r="F4" i="92"/>
  <c r="F3" i="92"/>
  <c r="F2" i="92"/>
  <c r="C36" i="92"/>
  <c r="C37" i="92"/>
  <c r="C38" i="92"/>
  <c r="C39" i="92"/>
  <c r="H24" i="44"/>
  <c r="G24" i="44"/>
  <c r="E24" i="44"/>
  <c r="B2" i="83"/>
  <c r="F28" i="83"/>
  <c r="F22" i="83"/>
  <c r="H6" i="83"/>
  <c r="F3" i="83"/>
  <c r="F4" i="83"/>
  <c r="F5" i="83"/>
  <c r="F6" i="83"/>
  <c r="F2" i="83"/>
  <c r="D35" i="83"/>
  <c r="D32" i="83"/>
  <c r="D7" i="69"/>
  <c r="F6" i="69"/>
  <c r="F5" i="69"/>
  <c r="F4" i="69"/>
  <c r="F3" i="69"/>
  <c r="F2" i="69"/>
  <c r="D7" i="67"/>
  <c r="F6" i="67"/>
  <c r="F5" i="67"/>
  <c r="F4" i="67"/>
  <c r="F3" i="67"/>
  <c r="F2" i="67"/>
  <c r="D7" i="50"/>
  <c r="F6" i="50"/>
  <c r="F5" i="50"/>
  <c r="F4" i="50"/>
  <c r="F3" i="50"/>
  <c r="F2" i="50"/>
  <c r="D7" i="66"/>
  <c r="F6" i="66"/>
  <c r="F5" i="66"/>
  <c r="F4" i="66"/>
  <c r="F3" i="66"/>
  <c r="F2" i="66"/>
  <c r="D7" i="49"/>
  <c r="F6" i="49"/>
  <c r="F5" i="49"/>
  <c r="F4" i="49"/>
  <c r="F3" i="49"/>
  <c r="F2" i="49"/>
  <c r="D7" i="65"/>
  <c r="F6" i="65"/>
  <c r="F5" i="65"/>
  <c r="F4" i="65"/>
  <c r="F3" i="65"/>
  <c r="F2" i="65"/>
  <c r="D7" i="48"/>
  <c r="F6" i="48"/>
  <c r="F5" i="48"/>
  <c r="F4" i="48"/>
  <c r="F3" i="48"/>
  <c r="F2" i="48"/>
  <c r="D7" i="64"/>
  <c r="F6" i="64"/>
  <c r="F5" i="64"/>
  <c r="F4" i="64"/>
  <c r="F3" i="64"/>
  <c r="F2" i="64"/>
  <c r="D7" i="47"/>
  <c r="F6" i="47"/>
  <c r="F5" i="47"/>
  <c r="F4" i="47"/>
  <c r="F3" i="47"/>
  <c r="F2" i="47"/>
  <c r="D7" i="46"/>
  <c r="F6" i="46"/>
  <c r="F5" i="46"/>
  <c r="F4" i="46"/>
  <c r="F3" i="46"/>
  <c r="F2" i="46"/>
  <c r="D7" i="44"/>
  <c r="F6" i="44"/>
  <c r="F5" i="44"/>
  <c r="F4" i="44"/>
  <c r="F3" i="44"/>
  <c r="F2" i="44"/>
  <c r="D7" i="63"/>
  <c r="F6" i="63"/>
  <c r="F5" i="63"/>
  <c r="F4" i="63"/>
  <c r="F3" i="63"/>
  <c r="F2" i="63"/>
  <c r="D7" i="42"/>
  <c r="F6" i="42"/>
  <c r="F5" i="42"/>
  <c r="F4" i="42"/>
  <c r="F3" i="42"/>
  <c r="F2" i="42"/>
  <c r="D7" i="41"/>
  <c r="F6" i="41"/>
  <c r="F5" i="41"/>
  <c r="F4" i="41"/>
  <c r="F3" i="41"/>
  <c r="F2" i="41"/>
  <c r="D7" i="62"/>
  <c r="F6" i="62"/>
  <c r="F5" i="62"/>
  <c r="F4" i="62"/>
  <c r="F3" i="62"/>
  <c r="F2" i="62"/>
  <c r="D7" i="40"/>
  <c r="C32" i="70" s="1"/>
  <c r="D7" i="61"/>
  <c r="D7" i="37"/>
  <c r="D7" i="60"/>
  <c r="D7" i="70"/>
  <c r="B2" i="67"/>
  <c r="B2" i="50"/>
  <c r="B2" i="66"/>
  <c r="B2" i="49"/>
  <c r="B2" i="65"/>
  <c r="B2" i="48"/>
  <c r="B2" i="64"/>
  <c r="B2" i="47"/>
  <c r="B2" i="46"/>
  <c r="B2" i="44"/>
  <c r="B2" i="63"/>
  <c r="B2" i="42"/>
  <c r="B3" i="42"/>
  <c r="B2" i="41"/>
  <c r="B2" i="62"/>
  <c r="B2" i="40"/>
  <c r="B2" i="61"/>
  <c r="B2" i="37"/>
  <c r="B2" i="60"/>
  <c r="B2" i="70"/>
  <c r="H27" i="47"/>
  <c r="F5" i="70"/>
  <c r="B3" i="70"/>
  <c r="F6" i="70"/>
  <c r="F4" i="70"/>
  <c r="F3" i="70"/>
  <c r="F2" i="70"/>
  <c r="F44" i="60"/>
  <c r="F45" i="60" s="1"/>
  <c r="D44" i="60"/>
  <c r="D45" i="60" s="1"/>
  <c r="B3" i="67"/>
  <c r="B3" i="50"/>
  <c r="B3" i="66"/>
  <c r="B3" i="49"/>
  <c r="B3" i="65"/>
  <c r="B3" i="48"/>
  <c r="B3" i="64"/>
  <c r="B3" i="47"/>
  <c r="B3" i="46"/>
  <c r="B3" i="44"/>
  <c r="B3" i="63"/>
  <c r="B3" i="41"/>
  <c r="B3" i="62"/>
  <c r="B3" i="40"/>
  <c r="B3" i="61"/>
  <c r="B3" i="37"/>
  <c r="B3" i="60"/>
  <c r="F6" i="40"/>
  <c r="F5" i="40"/>
  <c r="F4" i="40"/>
  <c r="F3" i="40"/>
  <c r="F2" i="40"/>
  <c r="H6" i="61"/>
  <c r="F6" i="61"/>
  <c r="F5" i="61"/>
  <c r="F4" i="61"/>
  <c r="F3" i="61"/>
  <c r="F2" i="61"/>
  <c r="F6" i="37"/>
  <c r="F5" i="37"/>
  <c r="F4" i="37"/>
  <c r="F3" i="37"/>
  <c r="F2" i="37"/>
  <c r="F6" i="60"/>
  <c r="F5" i="60"/>
  <c r="F4" i="60"/>
  <c r="F3" i="60"/>
  <c r="F2" i="60"/>
  <c r="E50" i="40"/>
  <c r="E25" i="50"/>
  <c r="G25" i="50"/>
  <c r="H25" i="50"/>
  <c r="E32" i="49"/>
  <c r="G32" i="49"/>
  <c r="H32" i="49"/>
  <c r="E35" i="48"/>
  <c r="G35" i="48"/>
  <c r="H35" i="48"/>
  <c r="E27" i="47"/>
  <c r="G27" i="47"/>
  <c r="E16" i="46"/>
  <c r="G16" i="46"/>
  <c r="H16" i="46"/>
  <c r="E23" i="46"/>
  <c r="G23" i="46"/>
  <c r="H23" i="46"/>
  <c r="E16" i="44"/>
  <c r="G16" i="44"/>
  <c r="H16" i="44"/>
  <c r="H50" i="40"/>
  <c r="E51" i="37"/>
  <c r="G51" i="37"/>
  <c r="H51" i="37"/>
  <c r="H6" i="47"/>
  <c r="H6" i="49"/>
  <c r="H6" i="42"/>
  <c r="H6" i="41"/>
  <c r="H6" i="44"/>
  <c r="H6" i="37"/>
  <c r="H6" i="46"/>
  <c r="H6" i="65"/>
  <c r="H6" i="97"/>
  <c r="H6" i="70"/>
  <c r="H7" i="98"/>
  <c r="D53" i="60" l="1"/>
  <c r="D52" i="60"/>
  <c r="F53" i="60"/>
  <c r="F52" i="60"/>
  <c r="H7" i="67"/>
  <c r="H7" i="48"/>
  <c r="H7" i="62"/>
  <c r="H7" i="42"/>
  <c r="H7" i="70"/>
  <c r="H7" i="60"/>
  <c r="H7" i="47"/>
  <c r="H7" i="61"/>
  <c r="H7" i="37"/>
  <c r="H7" i="97"/>
  <c r="H6" i="95"/>
  <c r="H6" i="67"/>
  <c r="H6" i="64"/>
  <c r="H6" i="48"/>
  <c r="H6" i="69"/>
  <c r="H6" i="62"/>
  <c r="H6" i="40"/>
  <c r="H6" i="99"/>
  <c r="H7" i="66"/>
  <c r="H6" i="98"/>
  <c r="H6" i="63"/>
  <c r="H6" i="66"/>
  <c r="H6" i="50"/>
  <c r="H6" i="60"/>
  <c r="C45" i="92"/>
  <c r="C44" i="92"/>
  <c r="J6" i="61"/>
  <c r="F7" i="49"/>
  <c r="F7" i="98"/>
  <c r="H7" i="99"/>
  <c r="F7" i="42"/>
  <c r="F7" i="92"/>
  <c r="F7" i="50"/>
  <c r="F7" i="65"/>
  <c r="J6" i="83"/>
  <c r="J6" i="49"/>
  <c r="J6" i="60"/>
  <c r="J6" i="50"/>
  <c r="J6" i="63"/>
  <c r="F7" i="47"/>
  <c r="F7" i="99"/>
  <c r="F7" i="48"/>
  <c r="F7" i="46"/>
  <c r="F7" i="44"/>
  <c r="F7" i="95"/>
  <c r="F7" i="60"/>
  <c r="J6" i="44"/>
  <c r="J6" i="48"/>
  <c r="J6" i="70"/>
  <c r="J6" i="64"/>
  <c r="J6" i="99"/>
  <c r="J6" i="95"/>
  <c r="J6" i="47"/>
  <c r="J6" i="67"/>
  <c r="J6" i="46"/>
  <c r="F7" i="67"/>
  <c r="F7" i="64"/>
  <c r="H7" i="92"/>
  <c r="H7" i="69"/>
  <c r="H7" i="49"/>
  <c r="F7" i="37"/>
  <c r="H7" i="65"/>
  <c r="H7" i="46"/>
  <c r="F7" i="62"/>
  <c r="F7" i="40"/>
  <c r="J6" i="66"/>
  <c r="J6" i="69"/>
  <c r="H7" i="41"/>
  <c r="J6" i="40"/>
  <c r="J6" i="97"/>
  <c r="J6" i="65"/>
  <c r="F7" i="97"/>
  <c r="H7" i="95"/>
  <c r="F7" i="63"/>
  <c r="F7" i="66"/>
  <c r="F7" i="69"/>
  <c r="H7" i="50"/>
  <c r="H7" i="83"/>
  <c r="F7" i="61"/>
  <c r="H7" i="64"/>
  <c r="H7" i="44"/>
  <c r="F7" i="41"/>
  <c r="F7" i="70"/>
  <c r="J6" i="37"/>
  <c r="J6" i="42"/>
  <c r="J6" i="92"/>
  <c r="H7" i="63"/>
  <c r="H7" i="40"/>
  <c r="J6" i="41"/>
  <c r="J6" i="62"/>
  <c r="J6" i="98"/>
  <c r="F7" i="83"/>
  <c r="G21" i="104" l="1"/>
  <c r="G22" i="104" s="1"/>
  <c r="G18" i="104"/>
  <c r="G19" i="104" s="1"/>
</calcChain>
</file>

<file path=xl/sharedStrings.xml><?xml version="1.0" encoding="utf-8"?>
<sst xmlns="http://schemas.openxmlformats.org/spreadsheetml/2006/main" count="1082" uniqueCount="602">
  <si>
    <t>Monthly Investor Report</t>
  </si>
  <si>
    <t>Monthly Period</t>
  </si>
  <si>
    <t>Payment Date</t>
  </si>
  <si>
    <t>Period  No</t>
  </si>
  <si>
    <t>to</t>
  </si>
  <si>
    <t>Class A</t>
  </si>
  <si>
    <t>Class B</t>
  </si>
  <si>
    <t>All notes</t>
  </si>
  <si>
    <t>in %</t>
  </si>
  <si>
    <t>Current Prepayment Rate (annualised)</t>
  </si>
  <si>
    <t>Reserve Accounts</t>
  </si>
  <si>
    <t>Beginning of Period</t>
  </si>
  <si>
    <t>End of Period</t>
  </si>
  <si>
    <t>* 3-MRA stands for three months rolling average</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</si>
  <si>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</si>
  <si>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</si>
  <si>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</si>
  <si>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</si>
  <si>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</si>
  <si>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</si>
  <si>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</si>
  <si>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</si>
  <si>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</si>
  <si>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</si>
  <si>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</si>
  <si>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</si>
  <si>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</si>
  <si>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</si>
  <si>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</si>
  <si>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</si>
  <si>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</si>
  <si>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</si>
  <si>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</si>
  <si>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</si>
  <si>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</si>
  <si>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</si>
  <si>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</si>
  <si>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</si>
  <si>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</si>
  <si>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</si>
  <si>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</si>
  <si>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</si>
  <si>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</si>
  <si>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</si>
  <si>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</si>
  <si>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</si>
  <si>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</si>
  <si>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</si>
  <si>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</si>
  <si>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</si>
  <si>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</si>
  <si>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</si>
  <si>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Annualised Loss Ratio period before previous period</t>
  </si>
  <si>
    <t>Annualised Loss Ratio previous period</t>
  </si>
  <si>
    <t>Annualised Loss Ratio current period</t>
  </si>
  <si>
    <t xml:space="preserve">    Currency</t>
  </si>
  <si>
    <t xml:space="preserve">    DayCount Convention</t>
  </si>
  <si>
    <t>Page</t>
  </si>
  <si>
    <t>in EUR</t>
  </si>
  <si>
    <t>Average Amount</t>
  </si>
  <si>
    <t>Percentage of Balance</t>
  </si>
  <si>
    <t>Number of Loans</t>
  </si>
  <si>
    <t>No</t>
  </si>
  <si>
    <t>State</t>
  </si>
  <si>
    <t>Object Type</t>
  </si>
  <si>
    <t>Yes</t>
  </si>
  <si>
    <t>Contracts w/Balloon Payments</t>
  </si>
  <si>
    <t>WA Interest</t>
  </si>
  <si>
    <t>WA Remaining Term</t>
  </si>
  <si>
    <t>WA Original Term</t>
  </si>
  <si>
    <t>Reserve Account</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</si>
  <si>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</si>
  <si>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</si>
  <si>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</si>
  <si>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</si>
  <si>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</si>
  <si>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</si>
  <si>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</si>
  <si>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</si>
  <si>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</si>
  <si>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</si>
  <si>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</si>
  <si>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Priority of Payments</t>
  </si>
  <si>
    <t>Berlin</t>
  </si>
  <si>
    <t>Brandenburg</t>
  </si>
  <si>
    <t>Bremen</t>
  </si>
  <si>
    <t>Hamburg</t>
  </si>
  <si>
    <t>Saarland</t>
  </si>
  <si>
    <t>Schleswig-Holstein</t>
  </si>
  <si>
    <t xml:space="preserve">    Available Distribution Amount</t>
  </si>
  <si>
    <t xml:space="preserve">    Senior Expenses</t>
  </si>
  <si>
    <t xml:space="preserve">    Interest Notes Class A</t>
  </si>
  <si>
    <t xml:space="preserve">    Interest Subordinated Loan</t>
  </si>
  <si>
    <t xml:space="preserve">    Payments to Seller</t>
  </si>
  <si>
    <t>Cash Outflow</t>
  </si>
  <si>
    <t>Cash Inflow</t>
  </si>
  <si>
    <t>Required Reserve Fund</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</si>
  <si>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</si>
  <si>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</si>
  <si>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</si>
  <si>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</si>
  <si>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</si>
  <si>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</si>
  <si>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</si>
  <si>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</si>
  <si>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</si>
  <si>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Interest accrued on Subordinated Loan for the Period</t>
  </si>
  <si>
    <t xml:space="preserve">    Cumulative Interest accrued on Subordinated Loan</t>
  </si>
  <si>
    <t xml:space="preserve">    Interest Payments on Subordinated Loan</t>
  </si>
  <si>
    <t xml:space="preserve">    Cumulative Interest Payments on Subordinated Loan</t>
  </si>
  <si>
    <t xml:space="preserve">    Unpaid Interest for the Period</t>
  </si>
  <si>
    <t xml:space="preserve">    Cumulative Unpaid Interest</t>
  </si>
  <si>
    <t xml:space="preserve">  Others</t>
  </si>
  <si>
    <t xml:space="preserve">    Interest Payment </t>
  </si>
  <si>
    <t xml:space="preserve">    Interest Days</t>
  </si>
  <si>
    <t xml:space="preserve">Current Principal Balance in EUR </t>
  </si>
  <si>
    <t>-   of which regular installments</t>
  </si>
  <si>
    <t>Downpayment in %</t>
  </si>
  <si>
    <t>Santander Consumer Bank AG</t>
  </si>
  <si>
    <t xml:space="preserve">    Amortisation</t>
  </si>
  <si>
    <t>current period</t>
  </si>
  <si>
    <t>previous period</t>
  </si>
  <si>
    <t>Aggregate Outstanding Principal Amount</t>
  </si>
  <si>
    <t xml:space="preserve">Principal Deficiency </t>
  </si>
  <si>
    <t>Principal Deficiency period before previous period</t>
  </si>
  <si>
    <t>Principal Deficiency previous period</t>
  </si>
  <si>
    <t>Principal Deficiency current period</t>
  </si>
  <si>
    <t>No. of
Contracts</t>
  </si>
  <si>
    <t>Deal Name:</t>
  </si>
  <si>
    <t>Issuer:</t>
  </si>
  <si>
    <t>The Managing Directors</t>
  </si>
  <si>
    <t>Germany</t>
  </si>
  <si>
    <t>Seller of the Receivables:</t>
  </si>
  <si>
    <t>Servicer Name:</t>
  </si>
  <si>
    <t>Reporting Entity:</t>
  </si>
  <si>
    <t>Santander-Platz 1</t>
  </si>
  <si>
    <t>41061 Mönchengladbach</t>
  </si>
  <si>
    <t>Long
Term</t>
  </si>
  <si>
    <t>Short
Term</t>
  </si>
  <si>
    <t>Outlook</t>
  </si>
  <si>
    <t>Banco Santander S.A.</t>
  </si>
  <si>
    <t>Santander Consumer Finance S.A.</t>
  </si>
  <si>
    <t>Collection Period</t>
  </si>
  <si>
    <t xml:space="preserve">    Expected Maturity</t>
  </si>
  <si>
    <t xml:space="preserve">    Legal Maturity</t>
  </si>
  <si>
    <t>Ratings Santander</t>
  </si>
  <si>
    <t>Balloon Loans - Original Term in months</t>
  </si>
  <si>
    <t>Balloon Loans - Remaining Term in months</t>
  </si>
  <si>
    <t>Payment Protection Insurance</t>
  </si>
  <si>
    <t>Number of Balloon Loans</t>
  </si>
  <si>
    <t>Capital Markets</t>
  </si>
  <si>
    <t xml:space="preserve"> 3. Delinquency Data</t>
  </si>
  <si>
    <t>Delinquency Data and Ratios</t>
  </si>
  <si>
    <t xml:space="preserve"> 4. Default Data</t>
  </si>
  <si>
    <t>Default Data and Ratios</t>
  </si>
  <si>
    <t>Amount</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</si>
  <si>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</si>
  <si>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</si>
  <si>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</si>
  <si>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</si>
  <si>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</si>
  <si>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</si>
  <si>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</si>
  <si>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</si>
  <si>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Ratio</t>
  </si>
  <si>
    <t>3-MRA* Annualised Net Default Ratio (New Default)</t>
  </si>
  <si>
    <t>PDL Trigger</t>
  </si>
  <si>
    <t>Repurchased Assets</t>
  </si>
  <si>
    <t>Current Repurchased Asset Amount through breach of warranty or voluntary buyback</t>
  </si>
  <si>
    <t>Cumulative Repurchased Asset Amount through breach of warranty or voluntary buyback</t>
  </si>
  <si>
    <t>Counterparty status</t>
  </si>
  <si>
    <t>SPV-Administrator:</t>
  </si>
  <si>
    <t xml:space="preserve">  3. Delinquency Data</t>
  </si>
  <si>
    <t xml:space="preserve">  4. Default Data</t>
  </si>
  <si>
    <t>TOP 15 manufacturer brands in alphabetical order:</t>
  </si>
  <si>
    <t>Downpayment and
Purchase Price</t>
  </si>
  <si>
    <t>Mimimum Downpayment</t>
  </si>
  <si>
    <t>Maximum Downpayment</t>
  </si>
  <si>
    <t xml:space="preserve"> 22. Retention</t>
  </si>
  <si>
    <t>Outstanding Principal Balance of Purchased Receivables as of the Offer Date:</t>
  </si>
  <si>
    <t>Outstanding Principal Balance of Purchased Receivables as of the beginning of the Monthly Period:</t>
  </si>
  <si>
    <t>Outstanding Principal Balance of Purchased Receivables as of the end of the Monthly Period:</t>
  </si>
  <si>
    <t>Outstanding Principal Balance of the Subordinated Loan as of the Offer Date:</t>
  </si>
  <si>
    <t>Outstanding Principal Balance of the Subordinated Loan as of the beginning of the Monthly Period:</t>
  </si>
  <si>
    <t>Outstanding Principal Balance of the Subordinated Loan as of the end of the Monthly Period:</t>
  </si>
  <si>
    <t xml:space="preserve">  22. Retention</t>
  </si>
  <si>
    <t xml:space="preserve">  23. Counterparties</t>
  </si>
  <si>
    <t xml:space="preserve">  24. Issuer Information</t>
  </si>
  <si>
    <t xml:space="preserve">  25. Santander Consumer Bank</t>
  </si>
  <si>
    <t xml:space="preserve"> 23. Counterparties</t>
  </si>
  <si>
    <t xml:space="preserve"> 24. Issuer Information</t>
  </si>
  <si>
    <t xml:space="preserve"> 25. Santander Consumer Bank</t>
  </si>
  <si>
    <t xml:space="preserve">  26. Glossary</t>
  </si>
  <si>
    <t xml:space="preserve"> 26. Glossary</t>
  </si>
  <si>
    <t xml:space="preserve">    Initial total CE (Subordination, Reserve)</t>
  </si>
  <si>
    <t xml:space="preserve">    Current CE (incl. Excess Spread)</t>
  </si>
  <si>
    <t xml:space="preserve">    Current CE (excl. Excess Spread)</t>
  </si>
  <si>
    <t>Gap Insurance
(Santander Safe)</t>
  </si>
  <si>
    <t>Percentage of Total Balance</t>
  </si>
  <si>
    <t>Percentage of Total Loans</t>
  </si>
  <si>
    <t>Repair Cost Insurance
(Santander AutoCare)</t>
  </si>
  <si>
    <t>-   of which balloon rates</t>
  </si>
  <si>
    <t>Average downpayment</t>
  </si>
  <si>
    <t>Average Purchase Price</t>
  </si>
  <si>
    <t>Contracts with Downpayment</t>
  </si>
  <si>
    <t>Downpayment
(Ranges in EUR)</t>
  </si>
  <si>
    <t>Downpayment / Purchase Price in %</t>
  </si>
  <si>
    <t>No Downpayment</t>
  </si>
  <si>
    <t>All Contracts</t>
  </si>
  <si>
    <t>Outstanding Balance of the Class B Notes as of the Offer Date:</t>
  </si>
  <si>
    <t>Outstanding Balance of the Class B Notes as of the beginning of the Monthly Period:</t>
  </si>
  <si>
    <t>Outstanding Balance of the Class B Notes of the end of the Monthly Period:</t>
  </si>
  <si>
    <t>Net Economic Interest Ratio as of Offer Date:</t>
  </si>
  <si>
    <t>Net Economic Interest Ratio as of the beginning of the Monthly Period:</t>
  </si>
  <si>
    <t>Net Economic Interest Ratio as of the end of the Monthly Period:</t>
  </si>
  <si>
    <t>Manufacturer brands</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</si>
  <si>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</si>
  <si>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</si>
  <si>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</si>
  <si>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Balloon Loan:</t>
  </si>
  <si>
    <t>A loan where the final payment due is higher than any of the previous loan instalments payable by the relevant debtor.</t>
  </si>
  <si>
    <t>Balloon Payment:</t>
  </si>
  <si>
    <t>The final payment of a balloon loan.</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</si>
  <si>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</si>
  <si>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</si>
  <si>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</si>
  <si>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</si>
  <si>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</si>
  <si>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</si>
  <si>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</si>
  <si>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</si>
  <si>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</si>
  <si>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Gap Insurance:</t>
  </si>
  <si>
    <t>Insurance which covers the risk that loss is incurred if the relevant Financed Vehicle has to be completely written off (total damage) due to fire, accident (irrespective</t>
  </si>
  <si>
    <t>of whether such accident was caused by the Debtor or a third party), flooding or theft</t>
  </si>
  <si>
    <t>Legal Maturity:</t>
  </si>
  <si>
    <t xml:space="preserve">Expected Maturity: </t>
  </si>
  <si>
    <t xml:space="preserve">Leisure: </t>
  </si>
  <si>
    <t>Is composed of motorised and not motorised caravans and campers.</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</si>
  <si>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</si>
  <si>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</si>
  <si>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</si>
  <si>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</si>
  <si>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</si>
  <si>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Repair Cost Insurance:</t>
  </si>
  <si>
    <t>Insurance which covers repair costs for the repair of certain important components of the Financed Vehicle</t>
  </si>
  <si>
    <t>Shall mean any Financed Vehicle the date of purchase of which by the relevant debtor was later than 12 months after the date of first registration</t>
  </si>
  <si>
    <t>of such Financed Vehicle</t>
  </si>
  <si>
    <t>Vehicle Type</t>
  </si>
  <si>
    <t>Bavaria</t>
  </si>
  <si>
    <t>Hesse</t>
  </si>
  <si>
    <t>Mecklenburg-Western Pomerania</t>
  </si>
  <si>
    <t>Lower Saxony</t>
  </si>
  <si>
    <t>North Rhine-Westphalia</t>
  </si>
  <si>
    <t>Rhineland-Palatinate</t>
  </si>
  <si>
    <t>Saxony</t>
  </si>
  <si>
    <t>Saxony-Anhalt</t>
  </si>
  <si>
    <t>Thuringia</t>
  </si>
  <si>
    <t>Moody's</t>
  </si>
  <si>
    <t>Moody's Deutschland GmbH</t>
  </si>
  <si>
    <t>An der Welle 5</t>
  </si>
  <si>
    <t>Balloon Rates
in EUR</t>
  </si>
  <si>
    <t>Balloon Rates in % of
Total Balloon Rates</t>
  </si>
  <si>
    <t>Percentage of Total
Balloon Loans</t>
  </si>
  <si>
    <t>Set-Off Reserves (X/Y):</t>
  </si>
  <si>
    <t>Protection against set-off risks due to (X) capitalized service fees (e.g. Payment Protection Insurance, Gap Insurance, Repair Cost Insurance) and (Y) deposits</t>
  </si>
  <si>
    <t>eMail abs_ger@santander.de</t>
  </si>
  <si>
    <t>Structured Finance Monitoring</t>
  </si>
  <si>
    <t>LEI:</t>
  </si>
  <si>
    <t>Final Payment date on which all outstanding notes will mature.</t>
  </si>
  <si>
    <t>and (c) 0% cumulative gross losses.</t>
  </si>
  <si>
    <t>Used Vehicle</t>
  </si>
  <si>
    <t>Fuel</t>
  </si>
  <si>
    <t>Petrol</t>
  </si>
  <si>
    <t>Diesel Euro 6</t>
  </si>
  <si>
    <t>Diesel Euro 5</t>
  </si>
  <si>
    <t>Diesel &lt; Euro 5</t>
  </si>
  <si>
    <t>Other</t>
  </si>
  <si>
    <t>n/a</t>
  </si>
  <si>
    <t xml:space="preserve"> 13. Type of Contract</t>
  </si>
  <si>
    <t>Auto</t>
  </si>
  <si>
    <t>Vehicle</t>
  </si>
  <si>
    <t xml:space="preserve"> 0:12</t>
  </si>
  <si>
    <t>13:25</t>
  </si>
  <si>
    <t>26:38</t>
  </si>
  <si>
    <t>39:51</t>
  </si>
  <si>
    <t>52:64</t>
  </si>
  <si>
    <t>65:72</t>
  </si>
  <si>
    <t xml:space="preserve">73:  </t>
  </si>
  <si>
    <t xml:space="preserve"> 11. Object/Vehicle Type</t>
  </si>
  <si>
    <t>New Vehicle</t>
  </si>
  <si>
    <t>Commercial</t>
  </si>
  <si>
    <t>Private</t>
  </si>
  <si>
    <t>Car</t>
  </si>
  <si>
    <t>Leisure</t>
  </si>
  <si>
    <t>Motorbike</t>
  </si>
  <si>
    <t xml:space="preserve">  21. Priority of Payments + Transaction Costs</t>
  </si>
  <si>
    <t xml:space="preserve">    Replenishment</t>
  </si>
  <si>
    <t>Replenishment Amount</t>
  </si>
  <si>
    <t>Purchase Shortfall Amount</t>
  </si>
  <si>
    <t>Total Assets (End of Period)</t>
  </si>
  <si>
    <t xml:space="preserve"> 5. Concentration Limits</t>
  </si>
  <si>
    <t>Portfolio Concentrations</t>
  </si>
  <si>
    <t>Maximum-Trigger</t>
  </si>
  <si>
    <t>Current Value</t>
  </si>
  <si>
    <t>Trigger Breach</t>
  </si>
  <si>
    <t>Early Amortisation Events</t>
  </si>
  <si>
    <t>Cumulative Loss Ratio</t>
  </si>
  <si>
    <t>Purchase Shortfall Event</t>
  </si>
  <si>
    <t xml:space="preserve">   Period before previous period</t>
  </si>
  <si>
    <t xml:space="preserve">   Previous period</t>
  </si>
  <si>
    <t xml:space="preserve">   Current period</t>
  </si>
  <si>
    <t>Current Principal Balance in EUR per borrower in EUR</t>
  </si>
  <si>
    <t>Maximum-Value</t>
  </si>
  <si>
    <t>Minimum-Value</t>
  </si>
  <si>
    <t>Société Générale S.A.</t>
  </si>
  <si>
    <t>United Kingdom</t>
  </si>
  <si>
    <t>Block E, Cherrywood Business Park, Loughlinstown</t>
  </si>
  <si>
    <t>Co. Dublin</t>
  </si>
  <si>
    <t>Republic of Ireland</t>
  </si>
  <si>
    <t>performing</t>
  </si>
  <si>
    <t>Outstanding Balance of the Class A Notes as of the Offer Date:</t>
  </si>
  <si>
    <t>Outstanding Balance of the Class A Notes as of the beginning of the Monthly Period:</t>
  </si>
  <si>
    <t>Outstanding Balance of the Class A Notes of the end of the Monthly Period:</t>
  </si>
  <si>
    <t>act/360</t>
  </si>
  <si>
    <t>EUR</t>
  </si>
  <si>
    <t>Elavon Financial Services Limited</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</si>
  <si>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</si>
  <si>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</si>
  <si>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</si>
  <si>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</si>
  <si>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</si>
  <si>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</si>
  <si>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</si>
  <si>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Distribution (Graph)</t>
  </si>
  <si>
    <t xml:space="preserve"> 12. Insurances</t>
  </si>
  <si>
    <t xml:space="preserve"> 14. Payment Methods</t>
  </si>
  <si>
    <t xml:space="preserve"> 15. Downpayment</t>
  </si>
  <si>
    <t xml:space="preserve"> 16. Effective Interest Rate</t>
  </si>
  <si>
    <t xml:space="preserve"> 16.1 Effective Interest Rate (Graph)</t>
  </si>
  <si>
    <t xml:space="preserve"> 17. Seasoning</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</si>
  <si>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</si>
  <si>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</si>
  <si>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</si>
  <si>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</si>
  <si>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</si>
  <si>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</si>
  <si>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 xml:space="preserve"> 21. Priority of Payments + Transaction Costs</t>
  </si>
  <si>
    <t xml:space="preserve">    Purchase Shortfall Ledger</t>
  </si>
  <si>
    <t xml:space="preserve">    Principal Class A</t>
  </si>
  <si>
    <t xml:space="preserve">    Principal Class B</t>
  </si>
  <si>
    <t xml:space="preserve">    Principal Subordinated Loan</t>
  </si>
  <si>
    <t xml:space="preserve">    Interest Rate Basis: Fixed Rate</t>
  </si>
  <si>
    <t>RTG_MDY_OUTLOOK</t>
  </si>
  <si>
    <t>SC Germany Mobility 2020-1</t>
  </si>
  <si>
    <t xml:space="preserve">    Original Rating (Fitch / Moody's)</t>
  </si>
  <si>
    <t xml:space="preserve">    Current Rating (Fitch / Moody's)</t>
  </si>
  <si>
    <t>Neue Mainzer Straße 46-50</t>
  </si>
  <si>
    <t>60311 Frankfurt am Main</t>
  </si>
  <si>
    <t>U.S. Bank Global Corporate Trust Limited</t>
  </si>
  <si>
    <t>125 Old Broad Street</t>
  </si>
  <si>
    <t>London, EC2N 1AR</t>
  </si>
  <si>
    <t>Fitch Ratings Limited</t>
  </si>
  <si>
    <t>60325 Frankfurt am Main</t>
  </si>
  <si>
    <t>Barbara Strozzilaan 101</t>
  </si>
  <si>
    <t>The Netherlands</t>
  </si>
  <si>
    <t>Circumference FS (UK) Limited</t>
  </si>
  <si>
    <t>14 Devonshire Square</t>
  </si>
  <si>
    <t>London EC2M 4YT</t>
  </si>
  <si>
    <t>SC GERMANY S.A., COMPARTMENT MOBILITY 2020-1</t>
  </si>
  <si>
    <t>22-24 Boulevard Royal</t>
  </si>
  <si>
    <t>L-2449 Luxembourg,</t>
  </si>
  <si>
    <t>Grand Duchy of Luxembourg</t>
  </si>
  <si>
    <t>Circumference FS (Luxembourg) S.A.</t>
  </si>
  <si>
    <t>Fitch</t>
  </si>
  <si>
    <t>1083 HN  Amsterdam</t>
  </si>
  <si>
    <t>RTG_FITCH_SEN_UNSECURED</t>
  </si>
  <si>
    <t>RTG_FITCH_SHORT_TERM</t>
  </si>
  <si>
    <t>RTG_FITCH_OUTLOOK</t>
  </si>
  <si>
    <t>- prior to or on 30 September 2021</t>
  </si>
  <si>
    <t>- prior to or on 30 September 2022</t>
  </si>
  <si>
    <t>- prior to or on 30 September 2023</t>
  </si>
  <si>
    <t>Neue Mainzer Strasse 46 - 50</t>
  </si>
  <si>
    <t xml:space="preserve">  5. Concentration Limits</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</si>
  <si>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</si>
  <si>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</si>
  <si>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</si>
  <si>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</si>
  <si>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</si>
  <si>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</si>
  <si>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</si>
  <si>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(Graph)</t>
  </si>
  <si>
    <t xml:space="preserve">  11. Object/Vehicle Type</t>
  </si>
  <si>
    <t xml:space="preserve">  12. Insurances</t>
  </si>
  <si>
    <t xml:space="preserve">  13. Contract Type</t>
  </si>
  <si>
    <t xml:space="preserve">  14. Payment Methods </t>
  </si>
  <si>
    <t xml:space="preserve">  15. Downpayment</t>
  </si>
  <si>
    <t xml:space="preserve">  16. Effective Interest Rate</t>
  </si>
  <si>
    <t xml:space="preserve">  16.1 Effective Interest Rate (Graph)</t>
  </si>
  <si>
    <t xml:space="preserve">  17. Seasoning </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</si>
  <si>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</si>
  <si>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</si>
  <si>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</si>
  <si>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</si>
  <si>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</si>
  <si>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</si>
  <si>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Outstanding EOP</t>
  </si>
  <si>
    <t>Days past due</t>
  </si>
  <si>
    <t>not delinquent</t>
  </si>
  <si>
    <t>1-30</t>
  </si>
  <si>
    <t>31-60</t>
  </si>
  <si>
    <t>61-90</t>
  </si>
  <si>
    <t>&gt;90</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</si>
  <si>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</si>
  <si>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</si>
  <si>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</si>
  <si>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</si>
  <si>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</si>
  <si>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</si>
  <si>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</si>
  <si>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</si>
  <si>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</si>
  <si>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cumulated net loss ratio %</t>
  </si>
  <si>
    <t xml:space="preserve"> 4.1 Defaults &amp; Recoveries per period</t>
  </si>
  <si>
    <t>Additional Reserve</t>
  </si>
  <si>
    <t>Required Additional Liquidity Reserve Amount</t>
  </si>
  <si>
    <t xml:space="preserve">    Reserve Fund</t>
  </si>
  <si>
    <t xml:space="preserve">    Additional Reserve Fund</t>
  </si>
  <si>
    <t xml:space="preserve">    Interest Notes Class B (no PD Trigger Breach)</t>
  </si>
  <si>
    <t xml:space="preserve">    Interest Class B (PD Trigger Breach)</t>
  </si>
  <si>
    <t xml:space="preserve">    Other payments due</t>
  </si>
  <si>
    <t>The Seller undertakes to that it will retain for the life of the Transaction a material net economic interest of not less than 5 per cent. in the Transaction as required by paragraph (a) of Article 6(3) of the Securitisation Regulation, provided that the level of retention may reduce over time in compliance with the Applicable Risk Retention Commission Delegated Regulation. On the Closing Date and any Further Issue Date, such interest will, in accordance with paragraph (a) of Article 6(3) of the Securitisation Regulation, be comprised by the Seller purchasing and retaining a vertical tranche which has a pro-rata basis of not less than 5 % of the total nominal value of all Classes sold or transferred to investors (the "Retained Notes"). The Seller will not reduce, hedge or otherwise mitigate its credit exposure to any of the Retained Notes or any interest therein (whether in full or in part) to any third party until the earlier of the date on which all Notes are redeemed in full and the Legal Maturity Date.</t>
  </si>
  <si>
    <t>XS2238287440</t>
  </si>
  <si>
    <t>Principal Deficiency Trigger Event</t>
  </si>
  <si>
    <t>E-mail: mbs.erg.london@usbank.com</t>
  </si>
  <si>
    <t xml:space="preserve">    Notes Aggregate Principal Outstanding Balance after Ramp-up</t>
  </si>
  <si>
    <t xml:space="preserve">    Number of Notes per Class after Ramp-up</t>
  </si>
  <si>
    <t>Online</t>
  </si>
  <si>
    <t>Non-Online</t>
  </si>
  <si>
    <t>549300I0DV9V1WKUO071</t>
  </si>
  <si>
    <t>Weighted average remaining term in months</t>
  </si>
  <si>
    <t>F &amp; M</t>
  </si>
  <si>
    <t>A (sf) / Aa1 (sf)</t>
  </si>
  <si>
    <t>n.r. / n.r.</t>
  </si>
  <si>
    <t>Circumference FS (Netherlands) B.V.</t>
  </si>
  <si>
    <t>A</t>
  </si>
  <si>
    <t>F1</t>
  </si>
  <si>
    <t>STABLE</t>
  </si>
  <si>
    <t>A3(cr)</t>
  </si>
  <si>
    <t>P-2(cr)</t>
  </si>
  <si>
    <t>A1(cr)</t>
  </si>
  <si>
    <t>P-1(cr)</t>
  </si>
  <si>
    <t>XS2238289149</t>
  </si>
  <si>
    <t xml:space="preserve">  4.1 Defaults and Recoveries pp.</t>
  </si>
  <si>
    <t>Maturity date of the notes under the assumption of inter alia (a) a 13 % constant prepayment rate, (b) an exercised Clean-Up Call at 10%</t>
  </si>
  <si>
    <t>Calculation Date</t>
  </si>
  <si>
    <t>RTG_MDY_LT_CRA</t>
  </si>
  <si>
    <t>RTG_MDY_ST_CRA</t>
  </si>
  <si>
    <t>One Bank Street, Canary Wharf</t>
  </si>
  <si>
    <t>London E14 4SG</t>
  </si>
  <si>
    <t>Average Yield (applicable for Total Portfolio)</t>
  </si>
  <si>
    <t>RTG_MDY_SHORT_TERM_DEBT</t>
  </si>
  <si>
    <t>P-1</t>
  </si>
  <si>
    <r>
      <t>*</t>
    </r>
    <r>
      <rPr>
        <sz val="10"/>
        <rFont val="Arial"/>
        <family val="2"/>
      </rPr>
      <t>runs from .00 to .99</t>
    </r>
  </si>
  <si>
    <r>
      <t>Yield Range</t>
    </r>
    <r>
      <rPr>
        <i/>
        <vertAlign val="superscript"/>
        <sz val="11"/>
        <color indexed="8"/>
        <rFont val="Arial"/>
        <family val="2"/>
      </rPr>
      <t>*</t>
    </r>
  </si>
  <si>
    <r>
      <t xml:space="preserve">3-MRA* /
</t>
    </r>
    <r>
      <rPr>
        <sz val="10"/>
        <rFont val="Arial"/>
        <family val="2"/>
      </rPr>
      <t>current ratio</t>
    </r>
  </si>
  <si>
    <t>POS</t>
  </si>
  <si>
    <t>Amortising</t>
  </si>
  <si>
    <t>Arranger</t>
  </si>
  <si>
    <t>Manager</t>
  </si>
  <si>
    <t>Account Bank &amp; Paying Agent</t>
  </si>
  <si>
    <t>Cash Administrator &amp; Calculation Agent</t>
  </si>
  <si>
    <t>Transaction Security Trustee</t>
  </si>
  <si>
    <t>Data Trustee</t>
  </si>
  <si>
    <t>Rating Agencies</t>
  </si>
  <si>
    <t>NEG</t>
  </si>
  <si>
    <t>* Last rating action as of 05.02.2025</t>
  </si>
  <si>
    <t>A+</t>
  </si>
  <si>
    <t>AAA (sf) / Aaa (sf)</t>
  </si>
  <si>
    <t>Ratings as of 31.07.2025, data source: Bloomberg</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</si>
  <si>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</si>
  <si>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</si>
  <si>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</si>
  <si>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</si>
  <si>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</si>
  <si>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</si>
  <si>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</si>
  <si>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</si>
  <si>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</si>
  <si>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</si>
  <si>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</si>
  <si>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</si>
  <si>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</si>
  <si>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</si>
  <si>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</si>
  <si>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</si>
  <si>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</si>
  <si>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</si>
  <si>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</si>
  <si>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</si>
  <si>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</si>
  <si>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</si>
  <si>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</si>
  <si>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</si>
  <si>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</si>
  <si>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</si>
  <si>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</si>
  <si>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</si>
  <si>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</si>
  <si>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</si>
  <si>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</si>
  <si>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</si>
  <si>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</si>
  <si>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</si>
  <si>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</si>
  <si>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 xml:space="preserve">70001:     </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</si>
  <si>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</si>
  <si>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</si>
  <si>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</si>
  <si>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</si>
  <si>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</si>
  <si>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</si>
  <si>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</si>
  <si>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</si>
  <si>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</si>
  <si>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</si>
  <si>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</si>
  <si>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</si>
  <si>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</si>
  <si>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21:23</t>
  </si>
  <si>
    <t>24:26</t>
  </si>
  <si>
    <t>27:29</t>
  </si>
  <si>
    <t>30:32</t>
  </si>
  <si>
    <t>33:35</t>
  </si>
  <si>
    <t>36:38</t>
  </si>
  <si>
    <t>39:41</t>
  </si>
  <si>
    <t>42:44</t>
  </si>
  <si>
    <t>45:47</t>
  </si>
  <si>
    <t>48:50</t>
  </si>
  <si>
    <t>51:53</t>
  </si>
  <si>
    <t>54:56</t>
  </si>
  <si>
    <t>57:59</t>
  </si>
  <si>
    <t>60:62</t>
  </si>
  <si>
    <t>63:65</t>
  </si>
  <si>
    <t>66:68</t>
  </si>
  <si>
    <t>69:71</t>
  </si>
  <si>
    <t>72:74</t>
  </si>
  <si>
    <t>75:77</t>
  </si>
  <si>
    <t>78:80</t>
  </si>
  <si>
    <t xml:space="preserve">81:  </t>
  </si>
  <si>
    <t>Direct Debit</t>
  </si>
  <si>
    <t>15th of month</t>
  </si>
  <si>
    <t>1st of month</t>
  </si>
  <si>
    <t xml:space="preserve">   : -1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</si>
  <si>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</si>
  <si>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</si>
  <si>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</si>
  <si>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</si>
  <si>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</si>
  <si>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</si>
  <si>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</si>
  <si>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</si>
  <si>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</si>
  <si>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</si>
  <si>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</si>
  <si>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</si>
  <si>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</si>
  <si>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</si>
  <si>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</si>
  <si>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105:107</t>
  </si>
  <si>
    <t xml:space="preserve">108:   </t>
  </si>
  <si>
    <t xml:space="preserve">  0: 12</t>
  </si>
  <si>
    <t xml:space="preserve"> 13: 25</t>
  </si>
  <si>
    <t xml:space="preserve"> 26: 38</t>
  </si>
  <si>
    <t xml:space="preserve"> 39: 51</t>
  </si>
  <si>
    <t xml:space="preserve"> 52: 64</t>
  </si>
  <si>
    <t xml:space="preserve"> 65: 77</t>
  </si>
  <si>
    <t xml:space="preserve"> 78: 90</t>
  </si>
  <si>
    <t xml:space="preserve"> 91:103</t>
  </si>
  <si>
    <t>104:116</t>
  </si>
  <si>
    <t>117:119</t>
  </si>
  <si>
    <t xml:space="preserve">120:   </t>
  </si>
  <si>
    <t>70000:70000</t>
  </si>
  <si>
    <t>Baden-Wuerttemberg</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</si>
  <si>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</si>
  <si>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</si>
  <si>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</si>
  <si>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</si>
  <si>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</si>
  <si>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</si>
  <si>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</si>
  <si>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</si>
  <si>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</si>
  <si>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</si>
  <si>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</si>
  <si>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</si>
  <si>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</si>
  <si>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</si>
  <si>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</si>
  <si>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15000:15000</t>
  </si>
  <si>
    <t xml:space="preserve">15001:     </t>
  </si>
  <si>
    <t>Audi, BMW, Fiat, Ford, Hyundai, Kia, Mazda, Mercedes-Benz, Opel, Peugeot, Renault, Seat, Skoda, Volvo, VW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</si>
</sst>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quot;+&quot;#.000000\ &quot;bps&quot;"/>
    <numFmt numFmtId="178" formatCode="0.000000%"/>
    <numFmt numFmtId="179" formatCode="_-* #,##0.00\ [$€-407]_-;\-* #,##0.00\ [$€-407]_-;_-* &quot;-&quot;??\ [$€-407]_-;_-@_-"/>
    <numFmt numFmtId="180" formatCode="[$-9]mmm\ yyyy"/>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sz val="10"/>
      <name val="Arial"/>
      <family val="2"/>
    </font>
    <font>
      <b/>
      <u/>
      <sz val="10"/>
      <name val="Arial"/>
      <family val="2"/>
    </font>
    <font>
      <b/>
      <u/>
      <sz val="14"/>
      <name val="Arial"/>
      <family val="2"/>
    </font>
    <font>
      <b/>
      <sz val="12"/>
      <name val="Arial"/>
      <family val="2"/>
    </font>
    <font>
      <sz val="12"/>
      <color indexed="8"/>
      <name val="Arial"/>
      <family val="2"/>
    </font>
    <font>
      <sz val="12"/>
      <name val="Arial"/>
      <family val="2"/>
    </font>
    <font>
      <u/>
      <sz val="12"/>
      <color indexed="12"/>
      <name val="Arial"/>
      <family val="2"/>
    </font>
    <font>
      <b/>
      <sz val="10"/>
      <color indexed="8"/>
      <name val="Arial"/>
      <family val="2"/>
    </font>
    <font>
      <sz val="8"/>
      <name val="Arial"/>
      <family val="2"/>
    </font>
    <font>
      <sz val="10"/>
      <color indexed="8"/>
      <name val="Arial"/>
      <family val="2"/>
    </font>
    <font>
      <sz val="10"/>
      <name val="Arial"/>
      <family val="2"/>
    </font>
    <font>
      <sz val="10"/>
      <color rgb="FF000000"/>
      <name val="Arial"/>
      <family val="2"/>
    </font>
    <font>
      <sz val="1"/>
      <color theme="0"/>
      <name val="Arial"/>
      <family val="2"/>
    </font>
    <font>
      <sz val="10"/>
      <color theme="1"/>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indexed="8"/>
      <name val="Arial"/>
      <family val="2"/>
    </font>
    <font>
      <sz val="11"/>
      <name val="Arial"/>
      <family val="2"/>
    </font>
    <font>
      <sz val="11"/>
      <color indexed="8"/>
      <name val="Arial"/>
      <family val="2"/>
    </font>
    <font>
      <sz val="10"/>
      <color indexed="10"/>
      <name val="Arial"/>
      <family val="2"/>
    </font>
    <font>
      <i/>
      <sz val="12"/>
      <color indexed="8"/>
      <name val="Arial"/>
      <family val="2"/>
    </font>
    <font>
      <sz val="10"/>
      <color rgb="FFFF0000"/>
      <name val="Arial"/>
      <family val="2"/>
    </font>
    <font>
      <sz val="7.5"/>
      <color rgb="FF808080"/>
      <name val="Arial"/>
      <family val="2"/>
    </font>
    <font>
      <sz val="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b/>
      <sz val="10"/>
      <color indexed="9"/>
      <name val="Arial"/>
      <family val="2"/>
    </font>
    <font>
      <b/>
      <sz val="14"/>
      <color indexed="18"/>
      <name val="Arial"/>
      <family val="2"/>
    </font>
  </fonts>
  <fills count="7">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theme="0" tint="-0.249977111117893"/>
        <bgColor indexed="64"/>
      </patternFill>
    </fill>
    <fill>
      <patternFill patternType="solid">
        <fgColor rgb="FFFFFF00"/>
        <bgColor indexed="64"/>
      </patternFill>
    </fill>
    <fill>
      <patternFill patternType="solid">
        <fgColor rgb="FF00B050"/>
        <bgColor indexed="64"/>
      </patternFill>
    </fill>
  </fills>
  <borders count="7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right style="thin">
        <color indexed="22"/>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22"/>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s>
  <cellStyleXfs count="66">
    <xf numFmtId="0" fontId="0" fillId="0" borderId="0"/>
    <xf numFmtId="164" fontId="4" fillId="0" borderId="0" applyFont="0" applyFill="0" applyBorder="0" applyAlignment="0" applyProtection="0"/>
    <xf numFmtId="164" fontId="12"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9" fontId="4"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0" fontId="12" fillId="0" borderId="0"/>
    <xf numFmtId="0" fontId="21" fillId="0" borderId="0"/>
    <xf numFmtId="0" fontId="7" fillId="0" borderId="0"/>
    <xf numFmtId="0" fontId="8" fillId="0" borderId="0"/>
    <xf numFmtId="0" fontId="7" fillId="0" borderId="0"/>
    <xf numFmtId="0" fontId="7" fillId="0" borderId="0"/>
    <xf numFmtId="0" fontId="7" fillId="0" borderId="0"/>
    <xf numFmtId="0" fontId="7" fillId="0" borderId="0"/>
    <xf numFmtId="0" fontId="4" fillId="0" borderId="0"/>
    <xf numFmtId="164" fontId="4"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4" fillId="0" borderId="0"/>
  </cellStyleXfs>
  <cellXfs count="1001">
    <xf numFmtId="0" fontId="0" fillId="0" borderId="0" xfId="0"/>
    <xf numFmtId="0" fontId="17" fillId="0" borderId="0" xfId="0" applyFont="1" applyFill="1" applyBorder="1" applyAlignment="1">
      <alignment horizontal="left"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vertical="center"/>
    </xf>
    <xf numFmtId="0" fontId="4" fillId="0" borderId="0" xfId="0" applyFont="1" applyAlignment="1">
      <alignment vertical="center"/>
    </xf>
    <xf numFmtId="0" fontId="4" fillId="0" borderId="10" xfId="0" applyFont="1" applyFill="1" applyBorder="1" applyAlignment="1">
      <alignment horizontal="center" vertical="center" wrapText="1"/>
    </xf>
    <xf numFmtId="0" fontId="4" fillId="0" borderId="34" xfId="0" applyFont="1" applyFill="1" applyBorder="1" applyAlignment="1">
      <alignment horizontal="center" vertical="center"/>
    </xf>
    <xf numFmtId="0" fontId="17" fillId="0" borderId="0" xfId="0" applyFont="1" applyFill="1" applyBorder="1" applyAlignment="1">
      <alignment vertical="center"/>
    </xf>
    <xf numFmtId="4" fontId="23" fillId="0" borderId="0" xfId="12" applyNumberFormat="1" applyFont="1" applyFill="1" applyBorder="1" applyAlignment="1">
      <alignment horizontal="right" vertical="center" wrapText="1"/>
    </xf>
    <xf numFmtId="4" fontId="8" fillId="0" borderId="7" xfId="12" applyNumberFormat="1" applyFont="1" applyFill="1" applyBorder="1" applyAlignment="1">
      <alignment horizontal="right" vertical="center" wrapText="1"/>
    </xf>
    <xf numFmtId="0" fontId="17" fillId="0" borderId="7" xfId="0" applyFont="1" applyFill="1" applyBorder="1" applyAlignment="1">
      <alignment vertical="center"/>
    </xf>
    <xf numFmtId="4" fontId="8" fillId="0" borderId="0" xfId="12" applyNumberFormat="1" applyFont="1" applyFill="1" applyBorder="1" applyAlignment="1">
      <alignment horizontal="right" vertical="center" wrapText="1"/>
    </xf>
    <xf numFmtId="0" fontId="8" fillId="0" borderId="0" xfId="12" applyFont="1" applyFill="1" applyBorder="1" applyAlignment="1">
      <alignment horizontal="right" vertical="center" wrapText="1"/>
    </xf>
    <xf numFmtId="1" fontId="15" fillId="0" borderId="0" xfId="0" applyNumberFormat="1" applyFont="1" applyFill="1" applyBorder="1" applyAlignment="1">
      <alignment vertical="center"/>
    </xf>
    <xf numFmtId="0" fontId="17" fillId="0" borderId="0" xfId="0" applyFont="1" applyBorder="1" applyAlignment="1">
      <alignment vertical="center"/>
    </xf>
    <xf numFmtId="0" fontId="4" fillId="0" borderId="16" xfId="0" applyFont="1" applyFill="1" applyBorder="1" applyAlignment="1">
      <alignment vertical="center"/>
    </xf>
    <xf numFmtId="1" fontId="15" fillId="0" borderId="0" xfId="0" applyNumberFormat="1" applyFont="1" applyFill="1" applyBorder="1" applyAlignment="1">
      <alignment vertical="center" wrapText="1"/>
    </xf>
    <xf numFmtId="0" fontId="15" fillId="0" borderId="0" xfId="0" applyFont="1" applyFill="1" applyBorder="1" applyAlignment="1">
      <alignment vertical="center"/>
    </xf>
    <xf numFmtId="0" fontId="4" fillId="0" borderId="34" xfId="0" applyFont="1" applyFill="1" applyBorder="1" applyAlignment="1">
      <alignment vertical="center"/>
    </xf>
    <xf numFmtId="0" fontId="4" fillId="0" borderId="0" xfId="0" applyFont="1" applyFill="1" applyBorder="1" applyAlignment="1">
      <alignment vertical="center"/>
    </xf>
    <xf numFmtId="0" fontId="17" fillId="0" borderId="33" xfId="0" applyFont="1" applyFill="1" applyBorder="1" applyAlignment="1">
      <alignment vertical="center"/>
    </xf>
    <xf numFmtId="1" fontId="9" fillId="0" borderId="0" xfId="0" applyNumberFormat="1" applyFont="1" applyFill="1" applyBorder="1" applyAlignment="1">
      <alignment vertical="center"/>
    </xf>
    <xf numFmtId="0" fontId="9" fillId="0" borderId="0" xfId="0" applyFont="1" applyFill="1" applyBorder="1" applyAlignment="1">
      <alignment vertical="center"/>
    </xf>
    <xf numFmtId="0" fontId="18" fillId="0" borderId="0" xfId="3" applyFont="1" applyFill="1" applyBorder="1" applyAlignment="1" applyProtection="1">
      <alignment vertical="center"/>
    </xf>
    <xf numFmtId="0" fontId="18" fillId="0" borderId="0" xfId="3" applyFont="1" applyFill="1" applyBorder="1" applyAlignment="1" applyProtection="1">
      <alignment horizontal="left" vertical="center"/>
    </xf>
    <xf numFmtId="0" fontId="8" fillId="0" borderId="7" xfId="12" applyFont="1" applyFill="1" applyBorder="1" applyAlignment="1">
      <alignment horizontal="right" vertical="center" wrapText="1"/>
    </xf>
    <xf numFmtId="0" fontId="17" fillId="0" borderId="0" xfId="0" applyFont="1" applyAlignment="1">
      <alignment vertical="center"/>
    </xf>
    <xf numFmtId="0" fontId="16" fillId="0" borderId="0" xfId="0" applyFont="1" applyAlignment="1">
      <alignment vertical="center"/>
    </xf>
    <xf numFmtId="0" fontId="4" fillId="0" borderId="4" xfId="0" applyFont="1" applyFill="1" applyBorder="1" applyAlignment="1">
      <alignment vertical="center"/>
    </xf>
    <xf numFmtId="1" fontId="9" fillId="0" borderId="0" xfId="0" applyNumberFormat="1" applyFont="1" applyFill="1" applyBorder="1" applyAlignment="1">
      <alignment vertical="center" wrapText="1"/>
    </xf>
    <xf numFmtId="0" fontId="4" fillId="0" borderId="34" xfId="0" applyFont="1" applyBorder="1" applyAlignment="1">
      <alignment vertical="center"/>
    </xf>
    <xf numFmtId="0" fontId="4" fillId="0" borderId="4" xfId="0" applyFont="1" applyBorder="1" applyAlignment="1">
      <alignment vertical="center"/>
    </xf>
    <xf numFmtId="0" fontId="4" fillId="0" borderId="0" xfId="0" applyFont="1" applyBorder="1" applyAlignment="1">
      <alignment vertical="center"/>
    </xf>
    <xf numFmtId="0" fontId="4" fillId="0" borderId="33"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49" fontId="19" fillId="0" borderId="0" xfId="12" applyNumberFormat="1" applyFont="1" applyFill="1" applyBorder="1" applyAlignment="1">
      <alignment vertical="center" wrapText="1"/>
    </xf>
    <xf numFmtId="4" fontId="8" fillId="0" borderId="0" xfId="12" applyNumberFormat="1" applyFont="1" applyFill="1" applyBorder="1" applyAlignment="1">
      <alignment horizontal="left" vertical="center" wrapText="1"/>
    </xf>
    <xf numFmtId="3" fontId="5" fillId="0" borderId="0" xfId="0" applyNumberFormat="1" applyFont="1" applyFill="1" applyBorder="1" applyAlignment="1">
      <alignment vertical="center"/>
    </xf>
    <xf numFmtId="164" fontId="4" fillId="0" borderId="2" xfId="0" applyNumberFormat="1" applyFont="1" applyBorder="1" applyAlignment="1">
      <alignment horizontal="right" vertical="center"/>
    </xf>
    <xf numFmtId="179" fontId="4" fillId="0" borderId="0" xfId="0" applyNumberFormat="1" applyFont="1" applyFill="1" applyBorder="1" applyAlignment="1">
      <alignment horizontal="right" vertical="center"/>
    </xf>
    <xf numFmtId="0" fontId="8" fillId="0" borderId="4" xfId="12" applyFont="1" applyFill="1" applyBorder="1" applyAlignment="1">
      <alignment horizontal="left" vertical="center" wrapText="1"/>
    </xf>
    <xf numFmtId="179" fontId="8" fillId="0" borderId="0" xfId="12" applyNumberFormat="1" applyFont="1" applyFill="1" applyBorder="1" applyAlignment="1">
      <alignment horizontal="right" vertical="center" wrapText="1"/>
    </xf>
    <xf numFmtId="179" fontId="8" fillId="0" borderId="0" xfId="12" quotePrefix="1" applyNumberFormat="1" applyFont="1" applyFill="1" applyBorder="1" applyAlignment="1">
      <alignment horizontal="right" vertical="center" wrapText="1"/>
    </xf>
    <xf numFmtId="0" fontId="8" fillId="0" borderId="6" xfId="12" applyFont="1" applyFill="1" applyBorder="1" applyAlignment="1">
      <alignment horizontal="right" vertical="center" wrapText="1"/>
    </xf>
    <xf numFmtId="179" fontId="8" fillId="0" borderId="7" xfId="12" applyNumberFormat="1" applyFont="1" applyFill="1" applyBorder="1" applyAlignment="1">
      <alignment horizontal="right" vertical="center" wrapText="1"/>
    </xf>
    <xf numFmtId="0" fontId="11" fillId="0" borderId="0" xfId="0" applyFont="1" applyFill="1" applyBorder="1" applyAlignment="1">
      <alignment vertical="center"/>
    </xf>
    <xf numFmtId="179" fontId="11" fillId="0" borderId="0" xfId="0" applyNumberFormat="1" applyFont="1" applyFill="1" applyBorder="1" applyAlignment="1">
      <alignment horizontal="right" vertical="center"/>
    </xf>
    <xf numFmtId="0" fontId="4" fillId="0" borderId="1" xfId="0" applyFont="1" applyFill="1" applyBorder="1" applyAlignment="1">
      <alignment vertical="center"/>
    </xf>
    <xf numFmtId="179" fontId="14" fillId="0" borderId="2" xfId="0" applyNumberFormat="1" applyFont="1" applyFill="1" applyBorder="1" applyAlignment="1">
      <alignment horizontal="right" vertical="center"/>
    </xf>
    <xf numFmtId="179" fontId="14" fillId="0" borderId="0" xfId="0" applyNumberFormat="1" applyFont="1" applyFill="1" applyBorder="1" applyAlignment="1">
      <alignment horizontal="right" vertical="center"/>
    </xf>
    <xf numFmtId="179" fontId="4" fillId="0" borderId="0" xfId="0" applyNumberFormat="1" applyFont="1" applyFill="1" applyBorder="1" applyAlignment="1">
      <alignment vertical="center"/>
    </xf>
    <xf numFmtId="179" fontId="4" fillId="0" borderId="7" xfId="0" applyNumberFormat="1" applyFont="1" applyFill="1" applyBorder="1" applyAlignment="1">
      <alignment vertical="center"/>
    </xf>
    <xf numFmtId="164" fontId="8" fillId="0" borderId="0" xfId="12" applyNumberFormat="1" applyFont="1" applyFill="1" applyBorder="1" applyAlignment="1">
      <alignment horizontal="right" vertical="center" wrapText="1"/>
    </xf>
    <xf numFmtId="164" fontId="8" fillId="0" borderId="7" xfId="12" applyNumberFormat="1" applyFont="1" applyFill="1" applyBorder="1" applyAlignment="1">
      <alignment horizontal="right" vertical="center" wrapText="1"/>
    </xf>
    <xf numFmtId="0" fontId="8" fillId="3" borderId="0" xfId="27" applyFont="1" applyFill="1" applyBorder="1" applyAlignment="1">
      <alignment horizontal="center" vertical="center"/>
    </xf>
    <xf numFmtId="0" fontId="8" fillId="0" borderId="0" xfId="27" applyFont="1" applyFill="1" applyBorder="1" applyAlignment="1">
      <alignment horizontal="right" vertical="center" wrapText="1"/>
    </xf>
    <xf numFmtId="3" fontId="10" fillId="0" borderId="0" xfId="0" applyNumberFormat="1" applyFont="1" applyFill="1" applyBorder="1" applyAlignment="1">
      <alignment vertical="center"/>
    </xf>
    <xf numFmtId="0" fontId="4" fillId="0" borderId="34" xfId="32" applyFont="1" applyFill="1" applyBorder="1" applyAlignment="1">
      <alignment horizontal="center" vertical="center"/>
    </xf>
    <xf numFmtId="0" fontId="4" fillId="0" borderId="0" xfId="32" applyFont="1" applyFill="1" applyBorder="1" applyAlignment="1">
      <alignment horizontal="center" vertical="center"/>
    </xf>
    <xf numFmtId="0" fontId="25" fillId="0" borderId="0" xfId="32" applyFont="1" applyFill="1" applyBorder="1" applyAlignment="1">
      <alignment vertical="center"/>
    </xf>
    <xf numFmtId="0" fontId="24" fillId="0" borderId="7" xfId="32" applyFont="1" applyFill="1" applyBorder="1" applyAlignment="1">
      <alignment vertical="center"/>
    </xf>
    <xf numFmtId="0" fontId="24" fillId="0" borderId="16" xfId="32" applyFont="1" applyFill="1" applyBorder="1" applyAlignment="1">
      <alignment vertical="center"/>
    </xf>
    <xf numFmtId="0" fontId="8" fillId="0" borderId="0" xfId="12" applyFont="1" applyFill="1" applyBorder="1" applyAlignment="1">
      <alignment horizontal="lef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2" xfId="0" applyFont="1" applyFill="1" applyBorder="1" applyAlignment="1">
      <alignment vertical="center"/>
    </xf>
    <xf numFmtId="0" fontId="4" fillId="0" borderId="3" xfId="0" applyFont="1" applyBorder="1" applyAlignment="1">
      <alignment vertical="center"/>
    </xf>
    <xf numFmtId="0" fontId="11" fillId="0" borderId="0" xfId="0" applyFont="1" applyBorder="1" applyAlignment="1">
      <alignment vertical="center"/>
    </xf>
    <xf numFmtId="0" fontId="4" fillId="2" borderId="1" xfId="0" applyFont="1" applyFill="1" applyBorder="1" applyAlignment="1">
      <alignment horizontal="right" vertical="center"/>
    </xf>
    <xf numFmtId="0" fontId="4" fillId="2" borderId="2" xfId="0" applyFont="1" applyFill="1" applyBorder="1" applyAlignment="1">
      <alignment vertical="center"/>
    </xf>
    <xf numFmtId="14" fontId="4" fillId="4" borderId="2" xfId="0" applyNumberFormat="1" applyFont="1" applyFill="1" applyBorder="1" applyAlignment="1">
      <alignment horizontal="center" vertical="center"/>
    </xf>
    <xf numFmtId="0" fontId="4" fillId="4" borderId="2" xfId="0" applyFont="1" applyFill="1" applyBorder="1" applyAlignment="1">
      <alignment vertical="center"/>
    </xf>
    <xf numFmtId="0" fontId="4" fillId="2" borderId="3" xfId="0" applyFont="1" applyFill="1" applyBorder="1" applyAlignment="1">
      <alignment vertical="center"/>
    </xf>
    <xf numFmtId="0" fontId="4" fillId="0" borderId="5" xfId="0" applyFont="1" applyBorder="1" applyAlignment="1">
      <alignment vertical="center"/>
    </xf>
    <xf numFmtId="14" fontId="4" fillId="0" borderId="0" xfId="0" applyNumberFormat="1" applyFont="1" applyAlignment="1">
      <alignment vertical="center"/>
    </xf>
    <xf numFmtId="0" fontId="26" fillId="0" borderId="0" xfId="0" applyFont="1" applyBorder="1" applyAlignment="1">
      <alignment vertical="center"/>
    </xf>
    <xf numFmtId="0" fontId="4" fillId="2" borderId="4" xfId="0" applyFont="1" applyFill="1" applyBorder="1" applyAlignment="1">
      <alignment horizontal="right" vertical="center"/>
    </xf>
    <xf numFmtId="0" fontId="4" fillId="2" borderId="0" xfId="0" applyFont="1" applyFill="1" applyBorder="1" applyAlignment="1">
      <alignment vertical="center"/>
    </xf>
    <xf numFmtId="14" fontId="4" fillId="4" borderId="0" xfId="0" applyNumberFormat="1" applyFont="1" applyFill="1" applyBorder="1" applyAlignment="1">
      <alignment horizontal="center" vertical="center"/>
    </xf>
    <xf numFmtId="0" fontId="4" fillId="4" borderId="0" xfId="0" applyFont="1" applyFill="1" applyBorder="1" applyAlignment="1">
      <alignment vertical="center"/>
    </xf>
    <xf numFmtId="0" fontId="4" fillId="2" borderId="5" xfId="0" applyFont="1" applyFill="1" applyBorder="1" applyAlignment="1">
      <alignment vertical="center"/>
    </xf>
    <xf numFmtId="0" fontId="26" fillId="0" borderId="0" xfId="0" applyFont="1" applyBorder="1" applyAlignment="1">
      <alignment horizontal="right" vertical="center"/>
    </xf>
    <xf numFmtId="1" fontId="4" fillId="4" borderId="0" xfId="0" applyNumberFormat="1" applyFont="1" applyFill="1" applyBorder="1" applyAlignment="1">
      <alignment horizontal="center" vertical="center"/>
    </xf>
    <xf numFmtId="0" fontId="4" fillId="4" borderId="0" xfId="0" applyFont="1" applyFill="1" applyBorder="1" applyAlignment="1">
      <alignment horizontal="right" vertical="center"/>
    </xf>
    <xf numFmtId="0" fontId="4" fillId="2" borderId="5" xfId="0" applyFont="1" applyFill="1" applyBorder="1" applyAlignment="1">
      <alignment horizontal="center" vertical="center"/>
    </xf>
    <xf numFmtId="0" fontId="14" fillId="0" borderId="0" xfId="0" quotePrefix="1" applyFont="1" applyBorder="1" applyAlignment="1">
      <alignment vertical="center"/>
    </xf>
    <xf numFmtId="180" fontId="4" fillId="2" borderId="0" xfId="0" applyNumberFormat="1" applyFont="1" applyFill="1" applyBorder="1" applyAlignment="1">
      <alignment horizontal="center" vertical="center"/>
    </xf>
    <xf numFmtId="0" fontId="27" fillId="0" borderId="0" xfId="0" quotePrefix="1" applyFont="1" applyFill="1" applyBorder="1" applyAlignment="1">
      <alignment vertical="center"/>
    </xf>
    <xf numFmtId="0" fontId="4" fillId="2" borderId="0" xfId="0" applyFont="1" applyFill="1" applyBorder="1" applyAlignment="1">
      <alignment horizontal="center" vertical="center"/>
    </xf>
    <xf numFmtId="0" fontId="4" fillId="4" borderId="0" xfId="0" applyFont="1" applyFill="1" applyBorder="1" applyAlignment="1">
      <alignment horizontal="center" vertical="center"/>
    </xf>
    <xf numFmtId="165" fontId="4" fillId="2" borderId="5" xfId="4" applyFont="1" applyFill="1" applyBorder="1" applyAlignment="1">
      <alignment horizontal="center" vertical="center"/>
    </xf>
    <xf numFmtId="0" fontId="9" fillId="0" borderId="5" xfId="0" applyFont="1" applyBorder="1" applyAlignment="1">
      <alignment horizontal="center" vertical="center"/>
    </xf>
    <xf numFmtId="0" fontId="14" fillId="0" borderId="0" xfId="0" applyFont="1" applyAlignment="1">
      <alignment vertical="center"/>
    </xf>
    <xf numFmtId="0" fontId="4" fillId="2" borderId="6" xfId="0" applyFont="1" applyFill="1" applyBorder="1" applyAlignment="1">
      <alignment horizontal="right" vertical="center"/>
    </xf>
    <xf numFmtId="0" fontId="4" fillId="2" borderId="7" xfId="0" applyFont="1" applyFill="1" applyBorder="1" applyAlignment="1">
      <alignment horizontal="center" vertical="center"/>
    </xf>
    <xf numFmtId="14" fontId="4" fillId="4" borderId="7" xfId="0" applyNumberFormat="1" applyFont="1" applyFill="1" applyBorder="1" applyAlignment="1">
      <alignment horizontal="center" vertical="center"/>
    </xf>
    <xf numFmtId="0" fontId="4" fillId="4" borderId="7" xfId="0" applyFont="1" applyFill="1" applyBorder="1" applyAlignment="1">
      <alignment horizontal="center" vertical="center"/>
    </xf>
    <xf numFmtId="0" fontId="4" fillId="2" borderId="7" xfId="0" applyFont="1" applyFill="1" applyBorder="1" applyAlignment="1">
      <alignment vertical="center"/>
    </xf>
    <xf numFmtId="0" fontId="4" fillId="2" borderId="8" xfId="0" applyFont="1" applyFill="1" applyBorder="1" applyAlignment="1">
      <alignment vertical="center"/>
    </xf>
    <xf numFmtId="170" fontId="4" fillId="0" borderId="0" xfId="0" applyNumberFormat="1" applyFont="1" applyBorder="1" applyAlignment="1">
      <alignment horizontal="center" vertical="center"/>
    </xf>
    <xf numFmtId="0" fontId="4" fillId="0" borderId="0" xfId="0" applyFont="1" applyBorder="1" applyAlignment="1">
      <alignment horizontal="center" vertical="center"/>
    </xf>
    <xf numFmtId="14" fontId="9" fillId="0" borderId="0" xfId="0" applyNumberFormat="1" applyFont="1" applyBorder="1" applyAlignment="1">
      <alignment horizontal="center" vertical="center"/>
    </xf>
    <xf numFmtId="0" fontId="9" fillId="0" borderId="0" xfId="0" applyFont="1" applyBorder="1" applyAlignment="1">
      <alignment horizontal="center" vertical="center"/>
    </xf>
    <xf numFmtId="0" fontId="14" fillId="0" borderId="0" xfId="0" applyFont="1" applyBorder="1" applyAlignment="1">
      <alignment vertical="center"/>
    </xf>
    <xf numFmtId="10" fontId="4" fillId="0" borderId="0" xfId="21" applyNumberFormat="1" applyFont="1" applyFill="1" applyBorder="1" applyAlignment="1">
      <alignment horizontal="center" vertical="center"/>
    </xf>
    <xf numFmtId="3" fontId="6" fillId="0" borderId="0" xfId="3" applyNumberFormat="1" applyFont="1" applyBorder="1" applyAlignment="1" applyProtection="1">
      <alignment horizontal="center" vertical="center"/>
    </xf>
    <xf numFmtId="0" fontId="4" fillId="0" borderId="0" xfId="0" applyFont="1" applyBorder="1" applyAlignment="1">
      <alignment horizontal="right" vertical="center"/>
    </xf>
    <xf numFmtId="0" fontId="9" fillId="0" borderId="0" xfId="0" applyFont="1" applyBorder="1" applyAlignment="1">
      <alignment vertical="center"/>
    </xf>
    <xf numFmtId="0" fontId="4" fillId="0" borderId="0" xfId="0" quotePrefix="1"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28" fillId="0" borderId="7" xfId="0" applyFont="1" applyBorder="1" applyAlignment="1">
      <alignment vertical="center"/>
    </xf>
    <xf numFmtId="0" fontId="4" fillId="0" borderId="8" xfId="0" applyFont="1" applyBorder="1" applyAlignment="1">
      <alignment vertical="center"/>
    </xf>
    <xf numFmtId="0" fontId="9" fillId="0" borderId="0" xfId="0" applyFont="1" applyFill="1" applyAlignment="1">
      <alignment vertical="center"/>
    </xf>
    <xf numFmtId="0" fontId="28" fillId="0" borderId="0" xfId="0" applyFont="1" applyAlignment="1">
      <alignment vertical="center"/>
    </xf>
    <xf numFmtId="10" fontId="4" fillId="0" borderId="0" xfId="21" applyNumberFormat="1" applyFont="1" applyFill="1" applyAlignment="1">
      <alignment vertical="center"/>
    </xf>
    <xf numFmtId="0" fontId="4" fillId="0" borderId="3" xfId="0" applyFont="1" applyFill="1" applyBorder="1" applyAlignment="1">
      <alignment vertical="center"/>
    </xf>
    <xf numFmtId="14" fontId="4" fillId="2" borderId="2" xfId="0" applyNumberFormat="1" applyFont="1" applyFill="1" applyBorder="1" applyAlignment="1">
      <alignment horizontal="center" vertical="center"/>
    </xf>
    <xf numFmtId="14" fontId="4" fillId="2" borderId="0" xfId="0" applyNumberFormat="1" applyFont="1" applyFill="1" applyBorder="1" applyAlignment="1">
      <alignment horizontal="center" vertical="center"/>
    </xf>
    <xf numFmtId="0" fontId="26" fillId="0" borderId="0" xfId="0" applyFont="1" applyFill="1" applyBorder="1" applyAlignment="1">
      <alignment vertical="center"/>
    </xf>
    <xf numFmtId="1" fontId="4" fillId="2" borderId="0" xfId="0" applyNumberFormat="1" applyFont="1" applyFill="1" applyBorder="1" applyAlignment="1">
      <alignment horizontal="center" vertical="center"/>
    </xf>
    <xf numFmtId="0" fontId="4" fillId="2" borderId="0" xfId="0" applyFont="1" applyFill="1" applyBorder="1" applyAlignment="1">
      <alignment horizontal="right" vertical="center"/>
    </xf>
    <xf numFmtId="0" fontId="14" fillId="0" borderId="0" xfId="0" quotePrefix="1" applyFont="1" applyFill="1" applyBorder="1" applyAlignment="1">
      <alignment vertical="center"/>
    </xf>
    <xf numFmtId="14" fontId="4" fillId="2" borderId="4" xfId="0" applyNumberFormat="1" applyFont="1" applyFill="1" applyBorder="1" applyAlignment="1">
      <alignment horizontal="right" vertical="center"/>
    </xf>
    <xf numFmtId="0" fontId="14" fillId="0" borderId="5" xfId="0" applyFont="1" applyBorder="1" applyAlignment="1">
      <alignment vertical="center"/>
    </xf>
    <xf numFmtId="14" fontId="4" fillId="2" borderId="6" xfId="0" applyNumberFormat="1" applyFont="1" applyFill="1" applyBorder="1" applyAlignment="1">
      <alignment horizontal="right" vertical="center"/>
    </xf>
    <xf numFmtId="14" fontId="4" fillId="2" borderId="7" xfId="0" applyNumberFormat="1" applyFont="1" applyFill="1" applyBorder="1" applyAlignment="1">
      <alignment horizontal="center" vertical="center"/>
    </xf>
    <xf numFmtId="171" fontId="9" fillId="0" borderId="0" xfId="0" applyNumberFormat="1" applyFont="1" applyBorder="1" applyAlignment="1">
      <alignment horizontal="center" vertical="center"/>
    </xf>
    <xf numFmtId="0" fontId="9" fillId="0" borderId="5" xfId="0" applyFont="1" applyBorder="1" applyAlignment="1">
      <alignment vertical="center"/>
    </xf>
    <xf numFmtId="164" fontId="4" fillId="0" borderId="0" xfId="0" applyNumberFormat="1" applyFont="1" applyBorder="1" applyAlignment="1">
      <alignment vertical="center"/>
    </xf>
    <xf numFmtId="0" fontId="29" fillId="0" borderId="0" xfId="0" applyFont="1" applyBorder="1" applyAlignment="1">
      <alignment vertical="center"/>
    </xf>
    <xf numFmtId="164" fontId="4" fillId="0" borderId="5" xfId="0" applyNumberFormat="1" applyFont="1" applyBorder="1" applyAlignment="1">
      <alignment vertical="center"/>
    </xf>
    <xf numFmtId="0" fontId="9" fillId="0" borderId="0" xfId="32" applyFont="1" applyFill="1" applyBorder="1" applyAlignment="1">
      <alignment vertical="center"/>
    </xf>
    <xf numFmtId="0" fontId="4" fillId="0" borderId="0" xfId="32" applyFont="1" applyFill="1" applyBorder="1" applyAlignment="1">
      <alignment vertical="center"/>
    </xf>
    <xf numFmtId="0" fontId="8" fillId="0" borderId="0" xfId="26" applyFont="1" applyFill="1" applyBorder="1" applyAlignment="1">
      <alignment horizontal="center" vertical="center" wrapText="1"/>
    </xf>
    <xf numFmtId="0" fontId="8" fillId="0" borderId="0" xfId="29" applyFont="1" applyFill="1" applyBorder="1" applyAlignment="1">
      <alignment horizontal="center" vertical="center" wrapText="1"/>
    </xf>
    <xf numFmtId="164" fontId="4" fillId="0" borderId="0" xfId="0" applyNumberFormat="1" applyFont="1" applyFill="1" applyBorder="1" applyAlignment="1">
      <alignment vertical="center"/>
    </xf>
    <xf numFmtId="0" fontId="4" fillId="0" borderId="5" xfId="0" applyFont="1" applyFill="1" applyBorder="1" applyAlignment="1">
      <alignment vertical="center"/>
    </xf>
    <xf numFmtId="164" fontId="4" fillId="0" borderId="0" xfId="0" applyNumberFormat="1" applyFont="1" applyAlignment="1">
      <alignment vertical="center"/>
    </xf>
    <xf numFmtId="0" fontId="30" fillId="0" borderId="0" xfId="29" applyFont="1" applyFill="1" applyBorder="1" applyAlignment="1">
      <alignment horizontal="left" vertical="center" wrapText="1"/>
    </xf>
    <xf numFmtId="0" fontId="30" fillId="0" borderId="0" xfId="31" applyFont="1" applyFill="1" applyBorder="1" applyAlignment="1">
      <alignment horizontal="right" vertical="center" wrapText="1"/>
    </xf>
    <xf numFmtId="0" fontId="6" fillId="0" borderId="0" xfId="3" applyFont="1" applyFill="1" applyBorder="1" applyAlignment="1" applyProtection="1">
      <alignment horizontal="left" vertical="center"/>
    </xf>
    <xf numFmtId="10" fontId="8" fillId="0" borderId="0" xfId="13" applyNumberFormat="1" applyFont="1" applyFill="1" applyBorder="1" applyAlignment="1">
      <alignment horizontal="right" vertical="center" wrapText="1"/>
    </xf>
    <xf numFmtId="10" fontId="8" fillId="0" borderId="0" xfId="13" applyNumberFormat="1" applyFont="1" applyFill="1" applyBorder="1" applyAlignment="1">
      <alignment horizontal="left" vertical="center" wrapText="1"/>
    </xf>
    <xf numFmtId="3" fontId="8" fillId="0" borderId="0" xfId="13" applyNumberFormat="1" applyFont="1" applyFill="1" applyBorder="1" applyAlignment="1">
      <alignment horizontal="left" vertical="center" wrapText="1"/>
    </xf>
    <xf numFmtId="10" fontId="4" fillId="0" borderId="0" xfId="45" applyNumberFormat="1" applyFont="1" applyFill="1" applyBorder="1" applyAlignment="1">
      <alignment vertical="center"/>
    </xf>
    <xf numFmtId="49" fontId="8" fillId="0" borderId="0" xfId="12" applyNumberFormat="1" applyFont="1" applyFill="1" applyBorder="1" applyAlignment="1">
      <alignment horizontal="left" vertical="center" wrapText="1"/>
    </xf>
    <xf numFmtId="3" fontId="23" fillId="0" borderId="0" xfId="12" applyNumberFormat="1" applyFont="1" applyFill="1" applyBorder="1" applyAlignment="1">
      <alignment horizontal="right" vertical="center" wrapText="1"/>
    </xf>
    <xf numFmtId="49" fontId="23" fillId="0" borderId="0" xfId="12" applyNumberFormat="1" applyFont="1" applyFill="1" applyBorder="1" applyAlignment="1">
      <alignment horizontal="left" vertical="center" wrapText="1"/>
    </xf>
    <xf numFmtId="0" fontId="4" fillId="0" borderId="8" xfId="0" applyFont="1" applyFill="1" applyBorder="1" applyAlignment="1">
      <alignment vertical="center"/>
    </xf>
    <xf numFmtId="0" fontId="8" fillId="0" borderId="0" xfId="12" applyFont="1" applyFill="1" applyBorder="1" applyAlignment="1">
      <alignment vertical="center" wrapText="1"/>
    </xf>
    <xf numFmtId="10" fontId="8" fillId="0" borderId="0" xfId="12" applyNumberFormat="1" applyFont="1" applyFill="1" applyBorder="1" applyAlignment="1">
      <alignment horizontal="right" vertical="center" wrapText="1"/>
    </xf>
    <xf numFmtId="3" fontId="8" fillId="0" borderId="0" xfId="12" applyNumberFormat="1" applyFont="1" applyFill="1" applyBorder="1" applyAlignment="1">
      <alignment horizontal="right" vertical="center" wrapText="1"/>
    </xf>
    <xf numFmtId="0" fontId="8" fillId="0" borderId="0" xfId="0" applyFont="1" applyFill="1" applyBorder="1" applyAlignment="1">
      <alignment vertical="center"/>
    </xf>
    <xf numFmtId="4" fontId="8" fillId="0" borderId="0" xfId="0" applyNumberFormat="1" applyFont="1" applyFill="1" applyBorder="1" applyAlignment="1">
      <alignment vertical="center"/>
    </xf>
    <xf numFmtId="10" fontId="8" fillId="0" borderId="0" xfId="23" applyNumberFormat="1" applyFont="1" applyFill="1" applyBorder="1" applyAlignment="1">
      <alignment vertical="center"/>
    </xf>
    <xf numFmtId="3" fontId="8" fillId="0" borderId="0" xfId="0" applyNumberFormat="1" applyFont="1" applyFill="1" applyBorder="1" applyAlignment="1">
      <alignment vertical="center"/>
    </xf>
    <xf numFmtId="0" fontId="8" fillId="0" borderId="0" xfId="11" applyFont="1" applyFill="1" applyBorder="1" applyAlignment="1">
      <alignment horizontal="left" vertical="center"/>
    </xf>
    <xf numFmtId="165" fontId="8" fillId="0" borderId="0" xfId="6" applyFont="1" applyFill="1" applyBorder="1" applyAlignment="1">
      <alignment horizontal="right" vertical="center" wrapText="1"/>
    </xf>
    <xf numFmtId="0" fontId="31" fillId="0" borderId="0" xfId="0" applyFont="1" applyFill="1" applyBorder="1" applyAlignment="1">
      <alignment vertical="center"/>
    </xf>
    <xf numFmtId="0" fontId="32" fillId="0" borderId="0" xfId="11" applyFont="1" applyFill="1" applyBorder="1" applyAlignment="1">
      <alignment horizontal="left" vertical="center"/>
    </xf>
    <xf numFmtId="165" fontId="32" fillId="0" borderId="0" xfId="6" applyFont="1" applyFill="1" applyBorder="1" applyAlignment="1">
      <alignment horizontal="right" vertical="center" wrapText="1"/>
    </xf>
    <xf numFmtId="4" fontId="31" fillId="0" borderId="0" xfId="0" applyNumberFormat="1" applyFont="1" applyFill="1" applyBorder="1" applyAlignment="1">
      <alignment vertical="center"/>
    </xf>
    <xf numFmtId="4" fontId="4" fillId="0" borderId="0" xfId="0" applyNumberFormat="1" applyFont="1" applyFill="1" applyBorder="1" applyAlignment="1">
      <alignment vertical="center"/>
    </xf>
    <xf numFmtId="0" fontId="11" fillId="0" borderId="5" xfId="0" applyFont="1" applyBorder="1" applyAlignment="1">
      <alignment vertical="center"/>
    </xf>
    <xf numFmtId="1" fontId="11" fillId="0" borderId="0" xfId="0" applyNumberFormat="1" applyFont="1" applyFill="1" applyBorder="1" applyAlignment="1">
      <alignment vertical="center"/>
    </xf>
    <xf numFmtId="0" fontId="8" fillId="0" borderId="0" xfId="30" applyFont="1" applyFill="1" applyBorder="1" applyAlignment="1">
      <alignment horizontal="center" vertical="center" wrapText="1"/>
    </xf>
    <xf numFmtId="0" fontId="19" fillId="0" borderId="0" xfId="29" applyFont="1" applyFill="1" applyBorder="1" applyAlignment="1">
      <alignment horizontal="left" vertical="center" wrapText="1"/>
    </xf>
    <xf numFmtId="49" fontId="8" fillId="0" borderId="0" xfId="29" applyNumberFormat="1" applyFont="1" applyFill="1" applyBorder="1" applyAlignment="1">
      <alignment horizontal="center" vertical="center" wrapText="1"/>
    </xf>
    <xf numFmtId="0" fontId="30" fillId="0" borderId="0" xfId="31" applyFont="1" applyFill="1" applyBorder="1" applyAlignment="1">
      <alignment horizontal="left" vertical="center" wrapText="1"/>
    </xf>
    <xf numFmtId="0" fontId="30" fillId="0" borderId="0" xfId="26" applyFont="1" applyFill="1" applyBorder="1" applyAlignment="1">
      <alignment horizontal="right" vertical="center" wrapText="1"/>
    </xf>
    <xf numFmtId="49" fontId="4" fillId="0" borderId="0" xfId="0" applyNumberFormat="1" applyFont="1" applyFill="1" applyAlignment="1">
      <alignment vertical="center"/>
    </xf>
    <xf numFmtId="0" fontId="6" fillId="0" borderId="0" xfId="3" applyFont="1" applyFill="1" applyAlignment="1" applyProtection="1">
      <alignment vertical="center"/>
    </xf>
    <xf numFmtId="10" fontId="4" fillId="0" borderId="0" xfId="21" applyNumberFormat="1" applyFont="1" applyFill="1" applyBorder="1" applyAlignment="1">
      <alignment vertical="center"/>
    </xf>
    <xf numFmtId="49" fontId="8" fillId="0" borderId="0" xfId="12" applyNumberFormat="1" applyFont="1" applyFill="1" applyBorder="1" applyAlignment="1">
      <alignment horizontal="right" vertical="center" wrapText="1"/>
    </xf>
    <xf numFmtId="0" fontId="6" fillId="0" borderId="0" xfId="3" applyFont="1" applyFill="1" applyBorder="1" applyAlignment="1" applyProtection="1">
      <alignment horizontal="center" vertical="center"/>
    </xf>
    <xf numFmtId="10" fontId="9" fillId="0" borderId="0" xfId="21" applyNumberFormat="1" applyFont="1" applyBorder="1" applyAlignment="1">
      <alignment vertical="center"/>
    </xf>
    <xf numFmtId="0" fontId="9" fillId="0" borderId="0" xfId="0" applyFont="1" applyFill="1" applyBorder="1" applyAlignment="1">
      <alignment horizontal="left" vertical="center"/>
    </xf>
    <xf numFmtId="0" fontId="10" fillId="0" borderId="0" xfId="0" applyFont="1" applyFill="1" applyBorder="1" applyAlignment="1">
      <alignment vertical="center"/>
    </xf>
    <xf numFmtId="10" fontId="8" fillId="0" borderId="0" xfId="21" applyNumberFormat="1" applyFont="1" applyFill="1" applyBorder="1" applyAlignment="1">
      <alignment vertical="center"/>
    </xf>
    <xf numFmtId="165" fontId="8" fillId="0" borderId="0" xfId="4" applyFont="1" applyFill="1" applyBorder="1" applyAlignment="1">
      <alignment horizontal="right" vertical="center" wrapText="1"/>
    </xf>
    <xf numFmtId="165" fontId="32" fillId="0" borderId="0" xfId="4" applyFont="1" applyFill="1" applyBorder="1" applyAlignment="1">
      <alignment horizontal="right" vertical="center" wrapText="1"/>
    </xf>
    <xf numFmtId="14" fontId="9" fillId="0" borderId="5" xfId="0" applyNumberFormat="1" applyFont="1" applyBorder="1" applyAlignment="1">
      <alignment horizontal="center" vertical="center"/>
    </xf>
    <xf numFmtId="0" fontId="9" fillId="0" borderId="0" xfId="0" applyFont="1" applyAlignment="1">
      <alignment vertical="center"/>
    </xf>
    <xf numFmtId="0" fontId="33" fillId="0" borderId="0" xfId="0" applyFont="1" applyBorder="1" applyAlignment="1">
      <alignment vertical="center"/>
    </xf>
    <xf numFmtId="0" fontId="33" fillId="0" borderId="0" xfId="0" applyFont="1" applyFill="1" applyBorder="1" applyAlignment="1">
      <alignment vertical="center"/>
    </xf>
    <xf numFmtId="0" fontId="16" fillId="0" borderId="0" xfId="26" applyFont="1" applyFill="1" applyBorder="1" applyAlignment="1">
      <alignment horizontal="center" vertical="center" wrapText="1"/>
    </xf>
    <xf numFmtId="0" fontId="16" fillId="0" borderId="0" xfId="29" applyFont="1" applyFill="1" applyBorder="1" applyAlignment="1">
      <alignment horizontal="center" vertical="center" wrapText="1"/>
    </xf>
    <xf numFmtId="0" fontId="34" fillId="0" borderId="0" xfId="29" applyFont="1" applyFill="1" applyBorder="1" applyAlignment="1">
      <alignment horizontal="left" vertical="center" wrapText="1"/>
    </xf>
    <xf numFmtId="0" fontId="34" fillId="0" borderId="0" xfId="31" applyFont="1" applyFill="1" applyBorder="1" applyAlignment="1">
      <alignment horizontal="right" vertical="center" wrapText="1"/>
    </xf>
    <xf numFmtId="10" fontId="16" fillId="0" borderId="0" xfId="13" applyNumberFormat="1" applyFont="1" applyFill="1" applyBorder="1" applyAlignment="1">
      <alignment horizontal="right" vertical="center" wrapText="1"/>
    </xf>
    <xf numFmtId="10" fontId="16" fillId="0" borderId="0" xfId="13" applyNumberFormat="1" applyFont="1" applyFill="1" applyBorder="1" applyAlignment="1">
      <alignment horizontal="left" vertical="center" wrapText="1"/>
    </xf>
    <xf numFmtId="3" fontId="16" fillId="0" borderId="0" xfId="13" applyNumberFormat="1" applyFont="1" applyFill="1" applyBorder="1" applyAlignment="1">
      <alignment horizontal="left" vertical="center" wrapText="1"/>
    </xf>
    <xf numFmtId="10" fontId="15" fillId="0" borderId="0" xfId="21" applyNumberFormat="1" applyFont="1" applyBorder="1" applyAlignment="1">
      <alignment vertical="center"/>
    </xf>
    <xf numFmtId="3" fontId="15" fillId="0" borderId="0" xfId="0" applyNumberFormat="1" applyFont="1" applyBorder="1" applyAlignment="1">
      <alignment vertical="center"/>
    </xf>
    <xf numFmtId="0" fontId="8" fillId="0" borderId="7" xfId="12" applyFont="1" applyFill="1" applyBorder="1" applyAlignment="1">
      <alignment vertical="center" wrapText="1"/>
    </xf>
    <xf numFmtId="10" fontId="8" fillId="0" borderId="7" xfId="12" applyNumberFormat="1" applyFont="1" applyFill="1" applyBorder="1" applyAlignment="1">
      <alignment horizontal="right" vertical="center" wrapText="1"/>
    </xf>
    <xf numFmtId="3" fontId="8" fillId="0" borderId="7" xfId="12" applyNumberFormat="1" applyFont="1" applyFill="1" applyBorder="1" applyAlignment="1">
      <alignment horizontal="right" vertical="center" wrapText="1"/>
    </xf>
    <xf numFmtId="164" fontId="4" fillId="0" borderId="7" xfId="0" applyNumberFormat="1" applyFont="1" applyFill="1" applyBorder="1" applyAlignment="1">
      <alignment vertical="center"/>
    </xf>
    <xf numFmtId="14" fontId="4" fillId="2" borderId="2" xfId="0" applyNumberFormat="1" applyFont="1" applyFill="1" applyBorder="1" applyAlignment="1">
      <alignment vertical="center"/>
    </xf>
    <xf numFmtId="14" fontId="4" fillId="2" borderId="0" xfId="0" applyNumberFormat="1" applyFont="1" applyFill="1" applyBorder="1" applyAlignment="1">
      <alignment vertical="center"/>
    </xf>
    <xf numFmtId="1" fontId="4" fillId="2" borderId="0" xfId="0" applyNumberFormat="1" applyFont="1" applyFill="1" applyBorder="1" applyAlignment="1">
      <alignment vertical="center"/>
    </xf>
    <xf numFmtId="174" fontId="4" fillId="2" borderId="0" xfId="0" applyNumberFormat="1" applyFont="1" applyFill="1" applyBorder="1" applyAlignment="1">
      <alignment horizontal="center" vertical="center"/>
    </xf>
    <xf numFmtId="165" fontId="4" fillId="2" borderId="5" xfId="0" applyNumberFormat="1" applyFont="1" applyFill="1" applyBorder="1" applyAlignment="1">
      <alignment horizontal="center" vertical="center"/>
    </xf>
    <xf numFmtId="0" fontId="9" fillId="2" borderId="7" xfId="0" applyFont="1" applyFill="1" applyBorder="1" applyAlignment="1">
      <alignment horizontal="center" vertical="center"/>
    </xf>
    <xf numFmtId="0" fontId="4" fillId="2" borderId="10" xfId="0" applyFont="1" applyFill="1" applyBorder="1" applyAlignment="1">
      <alignment horizontal="center" vertical="center" wrapText="1"/>
    </xf>
    <xf numFmtId="0" fontId="4" fillId="0" borderId="33" xfId="0" applyFont="1" applyFill="1" applyBorder="1" applyAlignment="1">
      <alignment horizontal="center" vertical="center"/>
    </xf>
    <xf numFmtId="0" fontId="35" fillId="0" borderId="0" xfId="0" applyFont="1" applyBorder="1" applyAlignment="1">
      <alignment vertical="center"/>
    </xf>
    <xf numFmtId="0" fontId="35" fillId="0" borderId="0" xfId="0" applyFont="1" applyFill="1" applyBorder="1" applyAlignment="1">
      <alignment vertical="center"/>
    </xf>
    <xf numFmtId="0" fontId="36" fillId="0" borderId="0" xfId="0" applyFont="1" applyAlignment="1">
      <alignment vertical="center"/>
    </xf>
    <xf numFmtId="0" fontId="4" fillId="0" borderId="0" xfId="0" applyFont="1" applyFill="1" applyBorder="1" applyAlignment="1">
      <alignment horizontal="left" vertical="center"/>
    </xf>
    <xf numFmtId="0" fontId="4" fillId="0" borderId="0" xfId="0" applyNumberFormat="1" applyFont="1" applyBorder="1" applyAlignment="1">
      <alignment vertical="center" wrapText="1"/>
    </xf>
    <xf numFmtId="0" fontId="17" fillId="0" borderId="0" xfId="0" applyNumberFormat="1" applyFont="1" applyBorder="1" applyAlignment="1">
      <alignment vertical="center" wrapText="1"/>
    </xf>
    <xf numFmtId="4" fontId="8" fillId="0" borderId="0" xfId="13" applyNumberFormat="1" applyFont="1" applyFill="1" applyBorder="1" applyAlignment="1">
      <alignment horizontal="right" vertical="center" wrapText="1"/>
    </xf>
    <xf numFmtId="3" fontId="8" fillId="0" borderId="0" xfId="13" applyNumberFormat="1" applyFont="1" applyFill="1" applyBorder="1" applyAlignment="1">
      <alignment horizontal="right" vertical="center" wrapText="1"/>
    </xf>
    <xf numFmtId="164" fontId="8" fillId="0" borderId="0" xfId="1" applyFont="1" applyFill="1" applyBorder="1" applyAlignment="1">
      <alignment horizontal="right" vertical="center" wrapText="1"/>
    </xf>
    <xf numFmtId="166" fontId="8" fillId="0" borderId="0" xfId="13" applyNumberFormat="1" applyFont="1" applyFill="1" applyBorder="1" applyAlignment="1">
      <alignment horizontal="right" vertical="center" wrapText="1"/>
    </xf>
    <xf numFmtId="166" fontId="4" fillId="0" borderId="0" xfId="0" applyNumberFormat="1" applyFont="1" applyBorder="1" applyAlignment="1">
      <alignment vertical="center"/>
    </xf>
    <xf numFmtId="4" fontId="9" fillId="0" borderId="0" xfId="0" applyNumberFormat="1" applyFont="1" applyBorder="1" applyAlignment="1">
      <alignment vertical="center"/>
    </xf>
    <xf numFmtId="3" fontId="9" fillId="0" borderId="0" xfId="0" applyNumberFormat="1" applyFont="1" applyBorder="1" applyAlignment="1">
      <alignment vertical="center"/>
    </xf>
    <xf numFmtId="166" fontId="4" fillId="0" borderId="0" xfId="21" applyNumberFormat="1" applyFont="1" applyFill="1" applyBorder="1" applyAlignment="1">
      <alignment vertical="center"/>
    </xf>
    <xf numFmtId="166" fontId="4" fillId="0" borderId="0" xfId="0" applyNumberFormat="1" applyFont="1" applyFill="1" applyAlignment="1">
      <alignment vertical="center"/>
    </xf>
    <xf numFmtId="2" fontId="4" fillId="0" borderId="0" xfId="0" applyNumberFormat="1" applyFont="1" applyBorder="1" applyAlignment="1">
      <alignment vertical="center"/>
    </xf>
    <xf numFmtId="10" fontId="4" fillId="0" borderId="0" xfId="21" applyNumberFormat="1" applyFont="1" applyBorder="1" applyAlignment="1">
      <alignment vertical="center"/>
    </xf>
    <xf numFmtId="168" fontId="8" fillId="0" borderId="0" xfId="21" applyNumberFormat="1" applyFont="1" applyFill="1" applyBorder="1" applyAlignment="1">
      <alignment horizontal="right" vertical="center" wrapText="1"/>
    </xf>
    <xf numFmtId="0" fontId="4" fillId="0" borderId="2" xfId="0" applyFont="1" applyFill="1" applyBorder="1" applyAlignment="1">
      <alignment horizontal="right" vertical="center"/>
    </xf>
    <xf numFmtId="0" fontId="11" fillId="0" borderId="0" xfId="0" applyFont="1" applyBorder="1" applyAlignment="1">
      <alignment horizontal="right" vertical="center"/>
    </xf>
    <xf numFmtId="0" fontId="14" fillId="0" borderId="0" xfId="0" quotePrefix="1" applyFont="1" applyBorder="1" applyAlignment="1">
      <alignment horizontal="right" vertical="center"/>
    </xf>
    <xf numFmtId="0" fontId="4" fillId="0" borderId="0" xfId="0" applyFont="1" applyAlignment="1">
      <alignment horizontal="right" vertical="center"/>
    </xf>
    <xf numFmtId="0" fontId="4" fillId="0" borderId="0" xfId="0" applyFont="1" applyFill="1" applyBorder="1" applyAlignment="1">
      <alignment horizontal="right" vertical="center"/>
    </xf>
    <xf numFmtId="164" fontId="30" fillId="0" borderId="2" xfId="26" applyNumberFormat="1" applyFont="1" applyFill="1" applyBorder="1" applyAlignment="1">
      <alignment horizontal="right" vertical="center" wrapText="1"/>
    </xf>
    <xf numFmtId="164" fontId="30" fillId="0" borderId="2" xfId="29" applyNumberFormat="1" applyFont="1" applyFill="1" applyBorder="1" applyAlignment="1">
      <alignment horizontal="right" vertical="center" wrapText="1"/>
    </xf>
    <xf numFmtId="164" fontId="30" fillId="0" borderId="2" xfId="31" applyNumberFormat="1" applyFont="1" applyFill="1" applyBorder="1" applyAlignment="1">
      <alignment horizontal="right" vertical="center" wrapText="1"/>
    </xf>
    <xf numFmtId="164" fontId="8" fillId="0" borderId="2" xfId="29" applyNumberFormat="1" applyFont="1" applyFill="1" applyBorder="1" applyAlignment="1">
      <alignment horizontal="center" vertical="center" wrapText="1"/>
    </xf>
    <xf numFmtId="164" fontId="4" fillId="0" borderId="3" xfId="0" applyNumberFormat="1" applyFont="1" applyFill="1" applyBorder="1" applyAlignment="1">
      <alignment vertical="center"/>
    </xf>
    <xf numFmtId="0" fontId="8" fillId="0" borderId="4" xfId="29" applyFont="1" applyFill="1" applyBorder="1" applyAlignment="1">
      <alignment horizontal="left" vertical="center" wrapText="1"/>
    </xf>
    <xf numFmtId="179" fontId="4" fillId="0" borderId="0" xfId="1" applyNumberFormat="1" applyFont="1" applyFill="1" applyBorder="1" applyAlignment="1">
      <alignment horizontal="right" vertical="center"/>
    </xf>
    <xf numFmtId="179" fontId="30" fillId="0" borderId="0" xfId="26" applyNumberFormat="1" applyFont="1" applyFill="1" applyBorder="1" applyAlignment="1">
      <alignment horizontal="right" vertical="center" wrapText="1"/>
    </xf>
    <xf numFmtId="179" fontId="30" fillId="0" borderId="0" xfId="29" applyNumberFormat="1" applyFont="1" applyFill="1" applyBorder="1" applyAlignment="1">
      <alignment horizontal="right" vertical="center" wrapText="1"/>
    </xf>
    <xf numFmtId="164" fontId="30" fillId="0" borderId="0" xfId="31" applyNumberFormat="1" applyFont="1" applyFill="1" applyBorder="1" applyAlignment="1">
      <alignment horizontal="right" vertical="center" wrapText="1"/>
    </xf>
    <xf numFmtId="164" fontId="8" fillId="0" borderId="0" xfId="29" applyNumberFormat="1" applyFont="1" applyFill="1" applyBorder="1" applyAlignment="1">
      <alignment horizontal="center" vertical="center" wrapText="1"/>
    </xf>
    <xf numFmtId="164" fontId="4" fillId="0" borderId="5" xfId="0" applyNumberFormat="1" applyFont="1" applyFill="1" applyBorder="1" applyAlignment="1">
      <alignment vertical="center"/>
    </xf>
    <xf numFmtId="179" fontId="4" fillId="0" borderId="0" xfId="1" applyNumberFormat="1" applyFont="1" applyFill="1" applyBorder="1" applyAlignment="1">
      <alignment vertical="center"/>
    </xf>
    <xf numFmtId="179" fontId="8" fillId="0" borderId="0" xfId="13" applyNumberFormat="1" applyFont="1" applyFill="1" applyBorder="1" applyAlignment="1">
      <alignment horizontal="right" vertical="center" wrapText="1"/>
    </xf>
    <xf numFmtId="164" fontId="8" fillId="0" borderId="0" xfId="13" applyNumberFormat="1" applyFont="1" applyFill="1" applyBorder="1" applyAlignment="1">
      <alignment horizontal="right" vertical="center" wrapText="1"/>
    </xf>
    <xf numFmtId="164" fontId="4" fillId="0" borderId="0" xfId="21" applyNumberFormat="1" applyFont="1" applyFill="1" applyBorder="1" applyAlignment="1">
      <alignment vertical="center"/>
    </xf>
    <xf numFmtId="179" fontId="4" fillId="0" borderId="0" xfId="0" applyNumberFormat="1" applyFont="1" applyBorder="1" applyAlignment="1">
      <alignment vertical="center"/>
    </xf>
    <xf numFmtId="0" fontId="4" fillId="0" borderId="0" xfId="0" applyFont="1" applyFill="1" applyAlignment="1">
      <alignment horizontal="right" vertical="center"/>
    </xf>
    <xf numFmtId="164" fontId="4" fillId="0" borderId="8" xfId="0" applyNumberFormat="1" applyFont="1" applyFill="1" applyBorder="1" applyAlignment="1">
      <alignment vertical="center"/>
    </xf>
    <xf numFmtId="164" fontId="11" fillId="0" borderId="0" xfId="0" applyNumberFormat="1" applyFont="1" applyFill="1" applyBorder="1" applyAlignment="1">
      <alignment horizontal="right" vertical="center"/>
    </xf>
    <xf numFmtId="164" fontId="14" fillId="0" borderId="2" xfId="0" applyNumberFormat="1" applyFont="1" applyFill="1" applyBorder="1" applyAlignment="1">
      <alignment horizontal="right" vertical="center"/>
    </xf>
    <xf numFmtId="164" fontId="14" fillId="0" borderId="3" xfId="0"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164" fontId="14" fillId="0" borderId="0" xfId="0" applyNumberFormat="1" applyFont="1" applyFill="1" applyBorder="1" applyAlignment="1">
      <alignment horizontal="right" vertical="center"/>
    </xf>
    <xf numFmtId="164" fontId="5" fillId="0" borderId="5" xfId="0" applyNumberFormat="1" applyFont="1" applyFill="1" applyBorder="1" applyAlignment="1">
      <alignment horizontal="right" vertical="center"/>
    </xf>
    <xf numFmtId="164" fontId="8" fillId="0" borderId="7" xfId="12" applyNumberFormat="1" applyFont="1" applyFill="1" applyBorder="1" applyAlignment="1">
      <alignment vertical="center" wrapText="1"/>
    </xf>
    <xf numFmtId="4" fontId="8" fillId="0" borderId="0" xfId="0" applyNumberFormat="1" applyFont="1" applyFill="1" applyBorder="1" applyAlignment="1">
      <alignment horizontal="right" vertical="center"/>
    </xf>
    <xf numFmtId="14" fontId="4"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174" fontId="4" fillId="0" borderId="0" xfId="0" applyNumberFormat="1" applyFont="1" applyFill="1" applyBorder="1" applyAlignment="1">
      <alignment horizontal="center" vertical="center"/>
    </xf>
    <xf numFmtId="170" fontId="4" fillId="0" borderId="0" xfId="21" applyNumberFormat="1" applyFont="1" applyFill="1" applyBorder="1" applyAlignment="1">
      <alignment horizontal="center" vertical="center"/>
    </xf>
    <xf numFmtId="14" fontId="9" fillId="0" borderId="0" xfId="0" applyNumberFormat="1" applyFont="1" applyFill="1" applyBorder="1" applyAlignment="1">
      <alignment horizontal="center" vertical="center"/>
    </xf>
    <xf numFmtId="0" fontId="30" fillId="2" borderId="20" xfId="26" applyFont="1" applyFill="1" applyBorder="1" applyAlignment="1">
      <alignment horizontal="left" vertical="center" wrapText="1"/>
    </xf>
    <xf numFmtId="0" fontId="30" fillId="2" borderId="21" xfId="26" applyFont="1" applyFill="1" applyBorder="1" applyAlignment="1">
      <alignment horizontal="right" vertical="center" wrapText="1"/>
    </xf>
    <xf numFmtId="0" fontId="30" fillId="2" borderId="22" xfId="26" applyFont="1" applyFill="1" applyBorder="1" applyAlignment="1">
      <alignment horizontal="right" vertical="center" wrapText="1"/>
    </xf>
    <xf numFmtId="0" fontId="30" fillId="2" borderId="0" xfId="26" applyFont="1" applyFill="1" applyBorder="1" applyAlignment="1">
      <alignment horizontal="left" vertical="center" wrapText="1"/>
    </xf>
    <xf numFmtId="0" fontId="30" fillId="2" borderId="0" xfId="26" applyFont="1" applyFill="1" applyBorder="1" applyAlignment="1">
      <alignment horizontal="right" vertical="center" wrapText="1"/>
    </xf>
    <xf numFmtId="0" fontId="4" fillId="0" borderId="9" xfId="0" applyFont="1" applyBorder="1" applyAlignment="1">
      <alignment horizontal="center" vertical="center"/>
    </xf>
    <xf numFmtId="4" fontId="8" fillId="0" borderId="10" xfId="7" applyNumberFormat="1" applyFont="1" applyFill="1" applyBorder="1" applyAlignment="1">
      <alignment horizontal="right" vertical="center" wrapText="1"/>
    </xf>
    <xf numFmtId="10" fontId="8" fillId="0" borderId="10" xfId="21" applyNumberFormat="1" applyFont="1" applyFill="1" applyBorder="1" applyAlignment="1">
      <alignment horizontal="right" vertical="center" wrapText="1"/>
    </xf>
    <xf numFmtId="3" fontId="4" fillId="0" borderId="10" xfId="0" applyNumberFormat="1" applyFont="1" applyBorder="1" applyAlignment="1">
      <alignment vertical="center"/>
    </xf>
    <xf numFmtId="10" fontId="8" fillId="0" borderId="11" xfId="21" applyNumberFormat="1" applyFont="1" applyFill="1" applyBorder="1" applyAlignment="1">
      <alignment horizontal="right" vertical="center" wrapText="1"/>
    </xf>
    <xf numFmtId="0" fontId="8" fillId="0" borderId="0" xfId="7" applyFont="1" applyFill="1" applyBorder="1" applyAlignment="1">
      <alignment horizontal="right" vertical="center" wrapText="1"/>
    </xf>
    <xf numFmtId="4" fontId="8" fillId="0" borderId="0" xfId="7" applyNumberFormat="1" applyFont="1" applyFill="1" applyBorder="1" applyAlignment="1">
      <alignment horizontal="right" vertical="center" wrapText="1"/>
    </xf>
    <xf numFmtId="0" fontId="4" fillId="0" borderId="15" xfId="0" applyFont="1" applyBorder="1" applyAlignment="1">
      <alignment horizontal="center" vertical="center"/>
    </xf>
    <xf numFmtId="4" fontId="8" fillId="0" borderId="16" xfId="7" applyNumberFormat="1" applyFont="1" applyFill="1" applyBorder="1" applyAlignment="1">
      <alignment horizontal="right" vertical="center" wrapText="1"/>
    </xf>
    <xf numFmtId="10" fontId="8" fillId="0" borderId="16" xfId="21" applyNumberFormat="1" applyFont="1" applyFill="1" applyBorder="1" applyAlignment="1">
      <alignment horizontal="right" vertical="center" wrapText="1"/>
    </xf>
    <xf numFmtId="3" fontId="4" fillId="0" borderId="16" xfId="0" applyNumberFormat="1" applyFont="1" applyBorder="1" applyAlignment="1">
      <alignment vertical="center"/>
    </xf>
    <xf numFmtId="10" fontId="8" fillId="0" borderId="17" xfId="21" applyNumberFormat="1" applyFont="1" applyFill="1" applyBorder="1" applyAlignment="1">
      <alignment horizontal="right" vertical="center" wrapText="1"/>
    </xf>
    <xf numFmtId="0" fontId="4" fillId="0" borderId="23" xfId="0" applyFont="1" applyBorder="1" applyAlignment="1">
      <alignment vertical="center"/>
    </xf>
    <xf numFmtId="4" fontId="19" fillId="0" borderId="24" xfId="7" applyNumberFormat="1" applyFont="1" applyFill="1" applyBorder="1" applyAlignment="1">
      <alignment horizontal="right" vertical="center" wrapText="1"/>
    </xf>
    <xf numFmtId="10" fontId="19" fillId="0" borderId="24" xfId="21" applyNumberFormat="1" applyFont="1" applyFill="1" applyBorder="1" applyAlignment="1">
      <alignment horizontal="right" vertical="center" wrapText="1"/>
    </xf>
    <xf numFmtId="3" fontId="9" fillId="0" borderId="24" xfId="0" applyNumberFormat="1" applyFont="1" applyBorder="1" applyAlignment="1">
      <alignment vertical="center"/>
    </xf>
    <xf numFmtId="10" fontId="19" fillId="0" borderId="25" xfId="21" applyNumberFormat="1" applyFont="1" applyFill="1" applyBorder="1" applyAlignment="1">
      <alignment horizontal="right" vertical="center" wrapText="1"/>
    </xf>
    <xf numFmtId="168" fontId="19" fillId="0" borderId="0" xfId="21" applyNumberFormat="1" applyFont="1" applyFill="1" applyBorder="1" applyAlignment="1">
      <alignment horizontal="right" vertical="center" wrapText="1"/>
    </xf>
    <xf numFmtId="0" fontId="37" fillId="0" borderId="0" xfId="0" applyFont="1" applyFill="1" applyBorder="1" applyAlignment="1">
      <alignment vertical="center"/>
    </xf>
    <xf numFmtId="0" fontId="30" fillId="2" borderId="20" xfId="31" applyFont="1" applyFill="1" applyBorder="1" applyAlignment="1">
      <alignment vertical="center" wrapText="1"/>
    </xf>
    <xf numFmtId="0" fontId="30" fillId="2" borderId="21" xfId="29" applyFont="1" applyFill="1" applyBorder="1" applyAlignment="1">
      <alignment horizontal="right" vertical="center" wrapText="1"/>
    </xf>
    <xf numFmtId="0" fontId="30" fillId="2" borderId="22" xfId="31" applyFont="1" applyFill="1" applyBorder="1" applyAlignment="1">
      <alignment horizontal="right" vertical="center" wrapText="1"/>
    </xf>
    <xf numFmtId="1" fontId="8" fillId="0" borderId="37" xfId="16" applyNumberFormat="1" applyFont="1" applyFill="1" applyBorder="1" applyAlignment="1">
      <alignment horizontal="center" vertical="center" wrapText="1"/>
    </xf>
    <xf numFmtId="4" fontId="8" fillId="0" borderId="33" xfId="16" applyNumberFormat="1" applyFont="1" applyFill="1" applyBorder="1" applyAlignment="1">
      <alignment horizontal="right" vertical="center" wrapText="1"/>
    </xf>
    <xf numFmtId="10" fontId="8" fillId="0" borderId="33" xfId="16" applyNumberFormat="1" applyFont="1" applyFill="1" applyBorder="1" applyAlignment="1">
      <alignment horizontal="right" vertical="center" wrapText="1"/>
    </xf>
    <xf numFmtId="3" fontId="8" fillId="0" borderId="33" xfId="16" applyNumberFormat="1" applyFont="1" applyFill="1" applyBorder="1" applyAlignment="1">
      <alignment horizontal="right" vertical="center" wrapText="1"/>
    </xf>
    <xf numFmtId="10" fontId="8" fillId="0" borderId="38" xfId="16" applyNumberFormat="1" applyFont="1" applyFill="1" applyBorder="1" applyAlignment="1">
      <alignment horizontal="right" vertical="center" wrapText="1"/>
    </xf>
    <xf numFmtId="1" fontId="8" fillId="0" borderId="9" xfId="16" applyNumberFormat="1" applyFont="1" applyFill="1" applyBorder="1" applyAlignment="1">
      <alignment horizontal="center" vertical="center" wrapText="1"/>
    </xf>
    <xf numFmtId="4" fontId="8" fillId="0" borderId="10" xfId="16" applyNumberFormat="1" applyFont="1" applyFill="1" applyBorder="1" applyAlignment="1">
      <alignment horizontal="right" vertical="center" wrapText="1"/>
    </xf>
    <xf numFmtId="3" fontId="8" fillId="0" borderId="10" xfId="16" applyNumberFormat="1" applyFont="1" applyFill="1" applyBorder="1" applyAlignment="1">
      <alignment horizontal="right" vertical="center" wrapText="1"/>
    </xf>
    <xf numFmtId="0" fontId="9" fillId="0" borderId="23" xfId="62" applyFont="1" applyBorder="1" applyAlignment="1">
      <alignment vertical="center"/>
    </xf>
    <xf numFmtId="4" fontId="9" fillId="0" borderId="24" xfId="62" applyNumberFormat="1" applyFont="1" applyBorder="1" applyAlignment="1">
      <alignment vertical="center"/>
    </xf>
    <xf numFmtId="10" fontId="9" fillId="0" borderId="24" xfId="44" applyNumberFormat="1" applyFont="1" applyBorder="1" applyAlignment="1">
      <alignment vertical="center"/>
    </xf>
    <xf numFmtId="3" fontId="9" fillId="0" borderId="24" xfId="62" applyNumberFormat="1" applyFont="1" applyBorder="1" applyAlignment="1">
      <alignment vertical="center"/>
    </xf>
    <xf numFmtId="10" fontId="9" fillId="0" borderId="25" xfId="44" applyNumberFormat="1" applyFont="1" applyBorder="1" applyAlignment="1">
      <alignment vertical="center"/>
    </xf>
    <xf numFmtId="1" fontId="4" fillId="0" borderId="0" xfId="0" applyNumberFormat="1" applyFont="1" applyFill="1" applyBorder="1" applyAlignment="1">
      <alignment vertical="center"/>
    </xf>
    <xf numFmtId="0" fontId="30" fillId="0" borderId="0" xfId="29" applyFont="1" applyFill="1" applyBorder="1" applyAlignment="1">
      <alignment horizontal="right" vertical="center" wrapText="1"/>
    </xf>
    <xf numFmtId="164" fontId="4" fillId="0" borderId="0" xfId="0" applyNumberFormat="1" applyFont="1" applyFill="1" applyAlignment="1">
      <alignment vertical="center"/>
    </xf>
    <xf numFmtId="175" fontId="4" fillId="0" borderId="0" xfId="0" applyNumberFormat="1" applyFont="1" applyFill="1" applyBorder="1" applyAlignment="1">
      <alignment horizontal="center" vertical="center"/>
    </xf>
    <xf numFmtId="0" fontId="30" fillId="2" borderId="20" xfId="31" applyFont="1" applyFill="1" applyBorder="1" applyAlignment="1">
      <alignment horizontal="left" vertical="center" wrapText="1"/>
    </xf>
    <xf numFmtId="0" fontId="4" fillId="0" borderId="42" xfId="0" applyFont="1" applyBorder="1" applyAlignment="1">
      <alignment horizontal="center" vertical="center"/>
    </xf>
    <xf numFmtId="4" fontId="8" fillId="0" borderId="33" xfId="13" applyNumberFormat="1" applyFont="1" applyFill="1" applyBorder="1" applyAlignment="1">
      <alignment horizontal="right" vertical="center" wrapText="1"/>
    </xf>
    <xf numFmtId="10" fontId="8" fillId="0" borderId="33" xfId="13" applyNumberFormat="1" applyFont="1" applyFill="1" applyBorder="1" applyAlignment="1">
      <alignment horizontal="right" vertical="center" wrapText="1"/>
    </xf>
    <xf numFmtId="3" fontId="8" fillId="0" borderId="33" xfId="13" applyNumberFormat="1" applyFont="1" applyFill="1" applyBorder="1" applyAlignment="1">
      <alignment horizontal="right" vertical="center" wrapText="1"/>
    </xf>
    <xf numFmtId="10" fontId="8" fillId="0" borderId="38" xfId="13" applyNumberFormat="1" applyFont="1" applyFill="1" applyBorder="1" applyAlignment="1">
      <alignment horizontal="right" vertical="center" wrapText="1"/>
    </xf>
    <xf numFmtId="0" fontId="4" fillId="0" borderId="32" xfId="0" applyFont="1" applyBorder="1" applyAlignment="1">
      <alignment horizontal="center" vertical="center"/>
    </xf>
    <xf numFmtId="4" fontId="8" fillId="0" borderId="10" xfId="13" applyNumberFormat="1" applyFont="1" applyFill="1" applyBorder="1" applyAlignment="1">
      <alignment horizontal="right" vertical="center" wrapText="1"/>
    </xf>
    <xf numFmtId="10" fontId="8" fillId="0" borderId="10" xfId="13" applyNumberFormat="1" applyFont="1" applyFill="1" applyBorder="1" applyAlignment="1">
      <alignment horizontal="right" vertical="center" wrapText="1"/>
    </xf>
    <xf numFmtId="3" fontId="8" fillId="0" borderId="10" xfId="13" applyNumberFormat="1" applyFont="1" applyFill="1" applyBorder="1" applyAlignment="1">
      <alignment horizontal="right" vertical="center" wrapText="1"/>
    </xf>
    <xf numFmtId="10" fontId="8" fillId="0" borderId="11" xfId="13" applyNumberFormat="1" applyFont="1" applyFill="1" applyBorder="1" applyAlignment="1">
      <alignment horizontal="right" vertical="center" wrapText="1"/>
    </xf>
    <xf numFmtId="0" fontId="9" fillId="0" borderId="23" xfId="0" applyFont="1" applyBorder="1" applyAlignment="1">
      <alignment horizontal="left" vertical="center"/>
    </xf>
    <xf numFmtId="4" fontId="9" fillId="0" borderId="24" xfId="0" applyNumberFormat="1" applyFont="1" applyBorder="1" applyAlignment="1">
      <alignment vertical="center"/>
    </xf>
    <xf numFmtId="10" fontId="9" fillId="0" borderId="24" xfId="21" applyNumberFormat="1" applyFont="1" applyBorder="1" applyAlignment="1">
      <alignment vertical="center"/>
    </xf>
    <xf numFmtId="10" fontId="9" fillId="0" borderId="25" xfId="21" applyNumberFormat="1" applyFont="1" applyBorder="1" applyAlignment="1">
      <alignment vertical="center"/>
    </xf>
    <xf numFmtId="0" fontId="9" fillId="0" borderId="0" xfId="0" applyFont="1" applyFill="1" applyBorder="1" applyAlignment="1">
      <alignment horizontal="right" vertical="center"/>
    </xf>
    <xf numFmtId="4" fontId="9" fillId="0" borderId="0" xfId="0" applyNumberFormat="1" applyFont="1" applyFill="1" applyBorder="1" applyAlignment="1">
      <alignment vertical="center"/>
    </xf>
    <xf numFmtId="10" fontId="9" fillId="0" borderId="0" xfId="21" applyNumberFormat="1" applyFont="1" applyFill="1" applyBorder="1" applyAlignment="1">
      <alignment vertical="center"/>
    </xf>
    <xf numFmtId="3" fontId="9" fillId="0" borderId="0" xfId="0" applyNumberFormat="1" applyFont="1" applyFill="1" applyBorder="1" applyAlignment="1">
      <alignment vertical="center"/>
    </xf>
    <xf numFmtId="0" fontId="9" fillId="0" borderId="29" xfId="0" applyFont="1" applyBorder="1" applyAlignment="1">
      <alignment horizontal="right" vertical="center"/>
    </xf>
    <xf numFmtId="2" fontId="4" fillId="0" borderId="0" xfId="0" applyNumberFormat="1" applyFont="1" applyFill="1" applyBorder="1" applyAlignment="1">
      <alignment vertical="center"/>
    </xf>
    <xf numFmtId="0" fontId="8" fillId="0" borderId="20" xfId="11" applyFont="1" applyFill="1" applyBorder="1" applyAlignment="1">
      <alignment horizontal="left" vertical="center"/>
    </xf>
    <xf numFmtId="0" fontId="30" fillId="0" borderId="0" xfId="31" applyFont="1" applyFill="1" applyBorder="1" applyAlignment="1">
      <alignment vertical="center" wrapText="1"/>
    </xf>
    <xf numFmtId="10" fontId="8" fillId="0" borderId="0" xfId="16" applyNumberFormat="1" applyFont="1" applyFill="1" applyBorder="1" applyAlignment="1">
      <alignment horizontal="right" vertical="center" wrapText="1"/>
    </xf>
    <xf numFmtId="1" fontId="8" fillId="0" borderId="0" xfId="16" applyNumberFormat="1" applyFont="1" applyFill="1" applyBorder="1" applyAlignment="1">
      <alignment horizontal="center" vertical="center" wrapText="1"/>
    </xf>
    <xf numFmtId="4" fontId="8" fillId="0" borderId="0" xfId="16" applyNumberFormat="1" applyFont="1" applyFill="1" applyBorder="1" applyAlignment="1">
      <alignment horizontal="right" vertical="center" wrapText="1"/>
    </xf>
    <xf numFmtId="3" fontId="8" fillId="0" borderId="0" xfId="16" applyNumberFormat="1" applyFont="1" applyFill="1" applyBorder="1" applyAlignment="1">
      <alignment horizontal="right" vertical="center" wrapText="1"/>
    </xf>
    <xf numFmtId="10" fontId="8" fillId="0" borderId="10" xfId="16" applyNumberFormat="1" applyFont="1" applyFill="1" applyBorder="1" applyAlignment="1">
      <alignment horizontal="right" vertical="center" wrapText="1"/>
    </xf>
    <xf numFmtId="10" fontId="8" fillId="0" borderId="11" xfId="16" applyNumberFormat="1" applyFont="1" applyFill="1" applyBorder="1" applyAlignment="1">
      <alignment horizontal="right" vertical="center" wrapText="1"/>
    </xf>
    <xf numFmtId="0" fontId="9" fillId="0" borderId="23" xfId="0" applyFont="1" applyBorder="1" applyAlignment="1">
      <alignment vertical="center"/>
    </xf>
    <xf numFmtId="165" fontId="8" fillId="0" borderId="30" xfId="4" applyFont="1" applyFill="1" applyBorder="1" applyAlignment="1">
      <alignment horizontal="right" vertical="center" wrapText="1"/>
    </xf>
    <xf numFmtId="10" fontId="8" fillId="0" borderId="0" xfId="17" applyNumberFormat="1" applyFont="1" applyFill="1" applyBorder="1" applyAlignment="1">
      <alignment horizontal="right" vertical="center" wrapText="1"/>
    </xf>
    <xf numFmtId="3" fontId="8" fillId="0" borderId="0" xfId="17" applyNumberFormat="1" applyFont="1" applyFill="1" applyBorder="1" applyAlignment="1">
      <alignment horizontal="right" vertical="center" wrapText="1"/>
    </xf>
    <xf numFmtId="46" fontId="8" fillId="0" borderId="0" xfId="17" quotePrefix="1" applyNumberFormat="1" applyFont="1" applyFill="1" applyBorder="1" applyAlignment="1">
      <alignment horizontal="center" vertical="center" wrapText="1"/>
    </xf>
    <xf numFmtId="4" fontId="8" fillId="0" borderId="0" xfId="17" applyNumberFormat="1" applyFont="1" applyFill="1" applyBorder="1" applyAlignment="1">
      <alignment horizontal="right" vertical="center" wrapText="1"/>
    </xf>
    <xf numFmtId="0" fontId="30" fillId="2" borderId="21" xfId="31" applyFont="1" applyFill="1" applyBorder="1" applyAlignment="1">
      <alignment horizontal="right" vertical="center" wrapText="1"/>
    </xf>
    <xf numFmtId="0" fontId="30" fillId="2" borderId="22" xfId="29" applyFont="1" applyFill="1" applyBorder="1" applyAlignment="1">
      <alignment horizontal="right" vertical="center" wrapText="1"/>
    </xf>
    <xf numFmtId="0" fontId="8" fillId="0" borderId="37" xfId="17" applyFont="1" applyFill="1" applyBorder="1" applyAlignment="1">
      <alignment horizontal="center" vertical="center" wrapText="1"/>
    </xf>
    <xf numFmtId="4" fontId="8" fillId="0" borderId="33" xfId="17" applyNumberFormat="1" applyFont="1" applyFill="1" applyBorder="1" applyAlignment="1">
      <alignment horizontal="right" vertical="center" wrapText="1"/>
    </xf>
    <xf numFmtId="10" fontId="8" fillId="0" borderId="33" xfId="17" applyNumberFormat="1" applyFont="1" applyFill="1" applyBorder="1" applyAlignment="1">
      <alignment horizontal="right" vertical="center" wrapText="1"/>
    </xf>
    <xf numFmtId="3" fontId="8" fillId="0" borderId="33" xfId="17" applyNumberFormat="1" applyFont="1" applyFill="1" applyBorder="1" applyAlignment="1">
      <alignment horizontal="right" vertical="center" wrapText="1"/>
    </xf>
    <xf numFmtId="10" fontId="8" fillId="0" borderId="38" xfId="17" applyNumberFormat="1" applyFont="1" applyFill="1" applyBorder="1" applyAlignment="1">
      <alignment horizontal="right" vertical="center" wrapText="1"/>
    </xf>
    <xf numFmtId="0" fontId="8" fillId="0" borderId="0" xfId="17" applyFont="1" applyFill="1" applyBorder="1" applyAlignment="1">
      <alignment horizontal="center" vertical="center" wrapText="1"/>
    </xf>
    <xf numFmtId="0" fontId="8" fillId="0" borderId="9" xfId="17" applyFont="1" applyFill="1" applyBorder="1" applyAlignment="1">
      <alignment horizontal="center" vertical="center" wrapText="1"/>
    </xf>
    <xf numFmtId="4" fontId="8" fillId="0" borderId="10" xfId="17" applyNumberFormat="1" applyFont="1" applyFill="1" applyBorder="1" applyAlignment="1">
      <alignment horizontal="right" vertical="center" wrapText="1"/>
    </xf>
    <xf numFmtId="10" fontId="8" fillId="0" borderId="10" xfId="17" applyNumberFormat="1" applyFont="1" applyFill="1" applyBorder="1" applyAlignment="1">
      <alignment horizontal="right" vertical="center" wrapText="1"/>
    </xf>
    <xf numFmtId="3" fontId="8" fillId="0" borderId="10" xfId="17" applyNumberFormat="1" applyFont="1" applyFill="1" applyBorder="1" applyAlignment="1">
      <alignment horizontal="right" vertical="center" wrapText="1"/>
    </xf>
    <xf numFmtId="10" fontId="8" fillId="0" borderId="11" xfId="17" applyNumberFormat="1" applyFont="1" applyFill="1" applyBorder="1" applyAlignment="1">
      <alignment horizontal="right" vertical="center" wrapText="1"/>
    </xf>
    <xf numFmtId="20" fontId="8" fillId="0" borderId="9" xfId="17" applyNumberFormat="1" applyFont="1" applyFill="1" applyBorder="1" applyAlignment="1">
      <alignment horizontal="center" vertical="center" wrapText="1"/>
    </xf>
    <xf numFmtId="20" fontId="8" fillId="0" borderId="0" xfId="17" applyNumberFormat="1" applyFont="1" applyFill="1" applyBorder="1" applyAlignment="1">
      <alignment horizontal="center" vertical="center" wrapText="1"/>
    </xf>
    <xf numFmtId="14" fontId="8" fillId="0" borderId="9" xfId="17" applyNumberFormat="1" applyFont="1" applyFill="1" applyBorder="1" applyAlignment="1">
      <alignment horizontal="center" vertical="center" wrapText="1"/>
    </xf>
    <xf numFmtId="14" fontId="8" fillId="0" borderId="0" xfId="17" applyNumberFormat="1" applyFont="1" applyFill="1" applyBorder="1" applyAlignment="1">
      <alignment horizontal="center" vertical="center" wrapText="1"/>
    </xf>
    <xf numFmtId="46" fontId="8" fillId="0" borderId="9" xfId="17" applyNumberFormat="1" applyFont="1" applyFill="1" applyBorder="1" applyAlignment="1">
      <alignment horizontal="center" vertical="center" wrapText="1"/>
    </xf>
    <xf numFmtId="46" fontId="8" fillId="0" borderId="0" xfId="17" applyNumberFormat="1" applyFont="1" applyFill="1" applyBorder="1" applyAlignment="1">
      <alignment horizontal="center" vertical="center" wrapText="1"/>
    </xf>
    <xf numFmtId="10" fontId="19" fillId="0" borderId="24" xfId="17" applyNumberFormat="1" applyFont="1" applyFill="1" applyBorder="1" applyAlignment="1">
      <alignment horizontal="right" vertical="center" wrapText="1"/>
    </xf>
    <xf numFmtId="10" fontId="19" fillId="0" borderId="0" xfId="17" applyNumberFormat="1" applyFont="1" applyFill="1" applyBorder="1" applyAlignment="1">
      <alignment horizontal="right" vertical="center" wrapText="1"/>
    </xf>
    <xf numFmtId="0" fontId="9" fillId="0" borderId="28" xfId="0" applyFont="1" applyFill="1" applyBorder="1" applyAlignment="1">
      <alignment vertical="center"/>
    </xf>
    <xf numFmtId="4" fontId="9" fillId="0" borderId="28" xfId="0" applyNumberFormat="1" applyFont="1" applyFill="1" applyBorder="1" applyAlignment="1">
      <alignment vertical="center"/>
    </xf>
    <xf numFmtId="0" fontId="38" fillId="0" borderId="0" xfId="0" applyFont="1" applyFill="1" applyBorder="1" applyAlignment="1">
      <alignment horizontal="left" vertical="center"/>
    </xf>
    <xf numFmtId="0" fontId="8" fillId="0" borderId="37" xfId="20" applyFont="1" applyFill="1" applyBorder="1" applyAlignment="1">
      <alignment horizontal="center" vertical="center" wrapText="1"/>
    </xf>
    <xf numFmtId="4" fontId="8" fillId="0" borderId="33" xfId="20" applyNumberFormat="1" applyFont="1" applyFill="1" applyBorder="1" applyAlignment="1">
      <alignment horizontal="right" vertical="center" wrapText="1"/>
    </xf>
    <xf numFmtId="10" fontId="8" fillId="0" borderId="33" xfId="20" applyNumberFormat="1" applyFont="1" applyFill="1" applyBorder="1" applyAlignment="1">
      <alignment horizontal="right" vertical="center" wrapText="1"/>
    </xf>
    <xf numFmtId="3" fontId="8" fillId="0" borderId="33" xfId="20" applyNumberFormat="1" applyFont="1" applyFill="1" applyBorder="1" applyAlignment="1">
      <alignment horizontal="right" vertical="center" wrapText="1"/>
    </xf>
    <xf numFmtId="10" fontId="8" fillId="0" borderId="38" xfId="20" applyNumberFormat="1" applyFont="1" applyFill="1" applyBorder="1" applyAlignment="1">
      <alignment horizontal="right" vertical="center" wrapText="1"/>
    </xf>
    <xf numFmtId="0" fontId="8" fillId="0" borderId="0" xfId="20" applyFont="1" applyFill="1" applyBorder="1" applyAlignment="1">
      <alignment horizontal="left" vertical="center" wrapText="1"/>
    </xf>
    <xf numFmtId="4" fontId="8" fillId="0" borderId="0" xfId="20" applyNumberFormat="1" applyFont="1" applyFill="1" applyBorder="1" applyAlignment="1">
      <alignment horizontal="right" vertical="center" wrapText="1"/>
    </xf>
    <xf numFmtId="10" fontId="8" fillId="0" borderId="0" xfId="20" applyNumberFormat="1" applyFont="1" applyFill="1" applyBorder="1" applyAlignment="1">
      <alignment horizontal="right" vertical="center" wrapText="1"/>
    </xf>
    <xf numFmtId="3" fontId="8" fillId="0" borderId="0" xfId="20" applyNumberFormat="1" applyFont="1" applyFill="1" applyBorder="1" applyAlignment="1">
      <alignment horizontal="right" vertical="center" wrapText="1"/>
    </xf>
    <xf numFmtId="0" fontId="8" fillId="0" borderId="9" xfId="20" applyFont="1" applyFill="1" applyBorder="1" applyAlignment="1">
      <alignment horizontal="center" vertical="center" wrapText="1"/>
    </xf>
    <xf numFmtId="4" fontId="8" fillId="0" borderId="10" xfId="20" applyNumberFormat="1" applyFont="1" applyFill="1" applyBorder="1" applyAlignment="1">
      <alignment horizontal="right" vertical="center" wrapText="1"/>
    </xf>
    <xf numFmtId="10" fontId="8" fillId="0" borderId="10" xfId="20" applyNumberFormat="1" applyFont="1" applyFill="1" applyBorder="1" applyAlignment="1">
      <alignment horizontal="right" vertical="center" wrapText="1"/>
    </xf>
    <xf numFmtId="3" fontId="8" fillId="0" borderId="10" xfId="20" applyNumberFormat="1" applyFont="1" applyFill="1" applyBorder="1" applyAlignment="1">
      <alignment horizontal="right" vertical="center" wrapText="1"/>
    </xf>
    <xf numFmtId="10" fontId="8" fillId="0" borderId="11" xfId="20" applyNumberFormat="1" applyFont="1" applyFill="1" applyBorder="1" applyAlignment="1">
      <alignment horizontal="right" vertical="center" wrapText="1"/>
    </xf>
    <xf numFmtId="0" fontId="8" fillId="0" borderId="0" xfId="28" applyFont="1" applyFill="1" applyBorder="1" applyAlignment="1">
      <alignment horizontal="center" vertical="center" wrapText="1"/>
    </xf>
    <xf numFmtId="20" fontId="8" fillId="0" borderId="9" xfId="20" applyNumberFormat="1" applyFont="1" applyFill="1" applyBorder="1" applyAlignment="1">
      <alignment horizontal="center" vertical="center" wrapText="1"/>
    </xf>
    <xf numFmtId="4" fontId="8" fillId="0" borderId="0" xfId="18" applyNumberFormat="1" applyFont="1" applyFill="1" applyBorder="1" applyAlignment="1">
      <alignment horizontal="right" vertical="center" wrapText="1"/>
    </xf>
    <xf numFmtId="20" fontId="8" fillId="0" borderId="0" xfId="20" applyNumberFormat="1" applyFont="1" applyFill="1" applyBorder="1" applyAlignment="1">
      <alignment horizontal="left" vertical="center" wrapText="1"/>
    </xf>
    <xf numFmtId="10" fontId="9" fillId="0" borderId="24" xfId="0" applyNumberFormat="1" applyFont="1" applyBorder="1" applyAlignment="1">
      <alignment vertical="center"/>
    </xf>
    <xf numFmtId="3" fontId="9" fillId="0" borderId="24" xfId="0" applyNumberFormat="1" applyFont="1" applyBorder="1" applyAlignment="1">
      <alignment horizontal="right" vertical="center" wrapText="1"/>
    </xf>
    <xf numFmtId="10" fontId="9" fillId="0" borderId="25" xfId="0" applyNumberFormat="1" applyFont="1" applyBorder="1" applyAlignment="1">
      <alignment vertical="center"/>
    </xf>
    <xf numFmtId="10" fontId="9" fillId="0" borderId="0" xfId="0" applyNumberFormat="1" applyFont="1" applyFill="1" applyBorder="1" applyAlignment="1">
      <alignment vertical="center"/>
    </xf>
    <xf numFmtId="3" fontId="9" fillId="0" borderId="0" xfId="0" applyNumberFormat="1" applyFont="1" applyFill="1" applyBorder="1" applyAlignment="1">
      <alignment horizontal="right" vertical="center" wrapText="1"/>
    </xf>
    <xf numFmtId="4" fontId="4" fillId="0" borderId="0"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Fill="1" applyBorder="1" applyAlignment="1">
      <alignment vertical="center"/>
    </xf>
    <xf numFmtId="0" fontId="9" fillId="0" borderId="0" xfId="0" applyFont="1" applyAlignment="1">
      <alignment horizontal="right" vertical="center"/>
    </xf>
    <xf numFmtId="10" fontId="4" fillId="0" borderId="30" xfId="0" applyNumberFormat="1" applyFont="1" applyFill="1" applyBorder="1" applyAlignment="1">
      <alignment vertical="center"/>
    </xf>
    <xf numFmtId="0" fontId="8" fillId="0" borderId="0" xfId="19" applyFont="1" applyFill="1" applyBorder="1" applyAlignment="1">
      <alignment horizontal="center" vertical="center"/>
    </xf>
    <xf numFmtId="0" fontId="8" fillId="0" borderId="0" xfId="11" applyFont="1" applyFill="1" applyBorder="1" applyAlignment="1">
      <alignment horizontal="right" vertical="center"/>
    </xf>
    <xf numFmtId="10"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8" fillId="0" borderId="0" xfId="19" applyFont="1" applyFill="1" applyBorder="1" applyAlignment="1">
      <alignment horizontal="right" vertical="center" wrapText="1"/>
    </xf>
    <xf numFmtId="10" fontId="4" fillId="0" borderId="0" xfId="0" applyNumberFormat="1" applyFont="1" applyBorder="1" applyAlignment="1">
      <alignment vertical="center"/>
    </xf>
    <xf numFmtId="0" fontId="14" fillId="0" borderId="0" xfId="0" applyFont="1" applyFill="1" applyBorder="1" applyAlignment="1">
      <alignment vertical="center"/>
    </xf>
    <xf numFmtId="4" fontId="8" fillId="0" borderId="0" xfId="20" applyNumberFormat="1" applyFont="1" applyFill="1" applyBorder="1" applyAlignment="1">
      <alignment horizontal="center" vertical="center" wrapText="1"/>
    </xf>
    <xf numFmtId="0" fontId="30" fillId="2" borderId="20" xfId="29" applyFont="1" applyFill="1" applyBorder="1" applyAlignment="1">
      <alignment horizontal="left" vertical="center" wrapText="1"/>
    </xf>
    <xf numFmtId="0" fontId="8" fillId="0" borderId="37" xfId="12" applyFont="1" applyFill="1" applyBorder="1" applyAlignment="1">
      <alignment horizontal="center" vertical="center" wrapText="1"/>
    </xf>
    <xf numFmtId="4" fontId="8" fillId="0" borderId="33" xfId="12" applyNumberFormat="1" applyFont="1" applyFill="1" applyBorder="1" applyAlignment="1">
      <alignment horizontal="right" vertical="center" wrapText="1"/>
    </xf>
    <xf numFmtId="10" fontId="8" fillId="0" borderId="33" xfId="12" applyNumberFormat="1" applyFont="1" applyFill="1" applyBorder="1" applyAlignment="1">
      <alignment horizontal="right" vertical="center" wrapText="1"/>
    </xf>
    <xf numFmtId="3" fontId="8" fillId="0" borderId="33" xfId="12" applyNumberFormat="1" applyFont="1" applyFill="1" applyBorder="1" applyAlignment="1">
      <alignment horizontal="right" vertical="center" wrapText="1"/>
    </xf>
    <xf numFmtId="10" fontId="8" fillId="0" borderId="38" xfId="12" applyNumberFormat="1" applyFont="1" applyFill="1" applyBorder="1" applyAlignment="1">
      <alignment horizontal="right" vertical="center" wrapText="1"/>
    </xf>
    <xf numFmtId="0" fontId="8" fillId="0" borderId="9" xfId="12" applyFont="1" applyFill="1" applyBorder="1" applyAlignment="1">
      <alignment horizontal="center" vertical="center" wrapText="1"/>
    </xf>
    <xf numFmtId="4" fontId="8" fillId="0" borderId="10" xfId="12" applyNumberFormat="1" applyFont="1" applyFill="1" applyBorder="1" applyAlignment="1">
      <alignment horizontal="right" vertical="center" wrapText="1"/>
    </xf>
    <xf numFmtId="10" fontId="8" fillId="0" borderId="10" xfId="12" applyNumberFormat="1" applyFont="1" applyFill="1" applyBorder="1" applyAlignment="1">
      <alignment horizontal="right" vertical="center" wrapText="1"/>
    </xf>
    <xf numFmtId="3" fontId="8" fillId="0" borderId="10" xfId="12" applyNumberFormat="1" applyFont="1" applyFill="1" applyBorder="1" applyAlignment="1">
      <alignment horizontal="right" vertical="center" wrapText="1"/>
    </xf>
    <xf numFmtId="10" fontId="8" fillId="0" borderId="11" xfId="12" applyNumberFormat="1" applyFont="1" applyFill="1" applyBorder="1" applyAlignment="1">
      <alignment horizontal="right" vertical="center" wrapText="1"/>
    </xf>
    <xf numFmtId="0" fontId="8" fillId="0" borderId="18" xfId="12" applyFont="1" applyFill="1" applyBorder="1" applyAlignment="1">
      <alignment horizontal="center" vertical="center" wrapText="1"/>
    </xf>
    <xf numFmtId="4" fontId="8" fillId="0" borderId="12" xfId="12" applyNumberFormat="1" applyFont="1" applyFill="1" applyBorder="1" applyAlignment="1">
      <alignment horizontal="right" vertical="center" wrapText="1"/>
    </xf>
    <xf numFmtId="10" fontId="8" fillId="0" borderId="12" xfId="12" applyNumberFormat="1" applyFont="1" applyFill="1" applyBorder="1" applyAlignment="1">
      <alignment horizontal="right" vertical="center" wrapText="1"/>
    </xf>
    <xf numFmtId="3" fontId="8" fillId="0" borderId="12" xfId="12" applyNumberFormat="1" applyFont="1" applyFill="1" applyBorder="1" applyAlignment="1">
      <alignment horizontal="right" vertical="center" wrapText="1"/>
    </xf>
    <xf numFmtId="10" fontId="8" fillId="0" borderId="13" xfId="12" applyNumberFormat="1" applyFont="1" applyFill="1" applyBorder="1" applyAlignment="1">
      <alignment horizontal="right" vertical="center" wrapText="1"/>
    </xf>
    <xf numFmtId="0" fontId="19" fillId="0" borderId="14" xfId="12" applyFont="1" applyFill="1" applyBorder="1" applyAlignment="1">
      <alignment vertical="center" wrapText="1"/>
    </xf>
    <xf numFmtId="4" fontId="19" fillId="0" borderId="27" xfId="12" applyNumberFormat="1" applyFont="1" applyFill="1" applyBorder="1" applyAlignment="1">
      <alignment horizontal="right" vertical="center" wrapText="1"/>
    </xf>
    <xf numFmtId="10" fontId="19" fillId="0" borderId="27" xfId="12" applyNumberFormat="1" applyFont="1" applyFill="1" applyBorder="1" applyAlignment="1">
      <alignment horizontal="right" vertical="center" wrapText="1"/>
    </xf>
    <xf numFmtId="3" fontId="19" fillId="0" borderId="27" xfId="12" applyNumberFormat="1" applyFont="1" applyFill="1" applyBorder="1" applyAlignment="1">
      <alignment horizontal="right" vertical="center" wrapText="1"/>
    </xf>
    <xf numFmtId="10" fontId="19" fillId="0" borderId="36" xfId="12" applyNumberFormat="1" applyFont="1" applyFill="1" applyBorder="1" applyAlignment="1">
      <alignment horizontal="right" vertical="center" wrapText="1"/>
    </xf>
    <xf numFmtId="0" fontId="19" fillId="0" borderId="0" xfId="12" applyFont="1" applyFill="1" applyBorder="1" applyAlignment="1">
      <alignment vertical="center" wrapText="1"/>
    </xf>
    <xf numFmtId="4" fontId="19" fillId="0" borderId="0" xfId="12" applyNumberFormat="1" applyFont="1" applyFill="1" applyBorder="1" applyAlignment="1">
      <alignment horizontal="right" vertical="center" wrapText="1"/>
    </xf>
    <xf numFmtId="10" fontId="19" fillId="0" borderId="0" xfId="12" applyNumberFormat="1" applyFont="1" applyFill="1" applyBorder="1" applyAlignment="1">
      <alignment horizontal="right" vertical="center" wrapText="1"/>
    </xf>
    <xf numFmtId="3" fontId="19" fillId="0" borderId="0" xfId="12" applyNumberFormat="1" applyFont="1" applyFill="1" applyBorder="1" applyAlignment="1">
      <alignment horizontal="right" vertical="center" wrapText="1"/>
    </xf>
    <xf numFmtId="0" fontId="8" fillId="2" borderId="20" xfId="0" applyFont="1" applyFill="1" applyBorder="1" applyAlignment="1">
      <alignment horizontal="left" vertical="center" wrapText="1"/>
    </xf>
    <xf numFmtId="0" fontId="30" fillId="2" borderId="21" xfId="0" applyFont="1" applyFill="1" applyBorder="1" applyAlignment="1">
      <alignment horizontal="right" vertical="center"/>
    </xf>
    <xf numFmtId="0" fontId="30" fillId="2" borderId="22" xfId="0" applyFont="1" applyFill="1" applyBorder="1" applyAlignment="1">
      <alignment horizontal="right" vertical="center" wrapText="1"/>
    </xf>
    <xf numFmtId="0" fontId="8" fillId="0" borderId="37" xfId="0" applyFont="1" applyBorder="1" applyAlignment="1">
      <alignment vertical="center"/>
    </xf>
    <xf numFmtId="0" fontId="8" fillId="0" borderId="9" xfId="0" applyFont="1" applyBorder="1" applyAlignment="1">
      <alignment vertical="center"/>
    </xf>
    <xf numFmtId="0" fontId="8" fillId="5" borderId="9" xfId="0" applyFont="1" applyFill="1" applyBorder="1" applyAlignment="1">
      <alignment vertical="center"/>
    </xf>
    <xf numFmtId="0" fontId="4" fillId="5" borderId="18" xfId="0" applyFont="1" applyFill="1" applyBorder="1" applyAlignment="1">
      <alignment vertical="center"/>
    </xf>
    <xf numFmtId="0" fontId="19" fillId="0" borderId="14" xfId="0" applyFont="1" applyBorder="1" applyAlignment="1">
      <alignment vertical="center"/>
    </xf>
    <xf numFmtId="10" fontId="19" fillId="0" borderId="27" xfId="0" applyNumberFormat="1" applyFont="1" applyFill="1" applyBorder="1" applyAlignment="1">
      <alignment vertical="center"/>
    </xf>
    <xf numFmtId="10" fontId="19" fillId="0" borderId="36" xfId="0" applyNumberFormat="1" applyFont="1" applyFill="1" applyBorder="1" applyAlignment="1">
      <alignment vertical="center"/>
    </xf>
    <xf numFmtId="0" fontId="8" fillId="0" borderId="37" xfId="15" applyFont="1" applyFill="1" applyBorder="1" applyAlignment="1">
      <alignment vertical="center" wrapText="1"/>
    </xf>
    <xf numFmtId="4" fontId="8" fillId="0" borderId="33" xfId="15" applyNumberFormat="1" applyFont="1" applyFill="1" applyBorder="1" applyAlignment="1">
      <alignment horizontal="right" vertical="center" wrapText="1"/>
    </xf>
    <xf numFmtId="10" fontId="8" fillId="0" borderId="33" xfId="15" applyNumberFormat="1" applyFont="1" applyFill="1" applyBorder="1" applyAlignment="1">
      <alignment horizontal="right" vertical="center" wrapText="1"/>
    </xf>
    <xf numFmtId="3" fontId="8" fillId="0" borderId="33" xfId="15" applyNumberFormat="1" applyFont="1" applyFill="1" applyBorder="1" applyAlignment="1">
      <alignment horizontal="right" vertical="center" wrapText="1"/>
    </xf>
    <xf numFmtId="10" fontId="8" fillId="0" borderId="38" xfId="15" applyNumberFormat="1" applyFont="1" applyFill="1" applyBorder="1" applyAlignment="1">
      <alignment horizontal="right" vertical="center" wrapText="1"/>
    </xf>
    <xf numFmtId="0" fontId="8" fillId="0" borderId="0" xfId="15" applyFont="1" applyFill="1" applyBorder="1" applyAlignment="1">
      <alignment vertical="center" wrapText="1"/>
    </xf>
    <xf numFmtId="4" fontId="8" fillId="0" borderId="0" xfId="15" applyNumberFormat="1" applyFont="1" applyFill="1" applyBorder="1" applyAlignment="1">
      <alignment horizontal="right" vertical="center" wrapText="1"/>
    </xf>
    <xf numFmtId="10" fontId="8" fillId="0" borderId="0" xfId="15" applyNumberFormat="1" applyFont="1" applyFill="1" applyBorder="1" applyAlignment="1">
      <alignment horizontal="right" vertical="center" wrapText="1"/>
    </xf>
    <xf numFmtId="3" fontId="8" fillId="0" borderId="0" xfId="15" applyNumberFormat="1" applyFont="1" applyFill="1" applyBorder="1" applyAlignment="1">
      <alignment horizontal="right" vertical="center" wrapText="1"/>
    </xf>
    <xf numFmtId="0" fontId="8" fillId="0" borderId="15" xfId="15" applyFont="1" applyFill="1" applyBorder="1" applyAlignment="1">
      <alignment vertical="center" wrapText="1"/>
    </xf>
    <xf numFmtId="4" fontId="8" fillId="0" borderId="16" xfId="15" applyNumberFormat="1" applyFont="1" applyFill="1" applyBorder="1" applyAlignment="1">
      <alignment horizontal="right" vertical="center" wrapText="1"/>
    </xf>
    <xf numFmtId="10" fontId="8" fillId="0" borderId="10" xfId="15" applyNumberFormat="1" applyFont="1" applyFill="1" applyBorder="1" applyAlignment="1">
      <alignment horizontal="right" vertical="center" wrapText="1"/>
    </xf>
    <xf numFmtId="3" fontId="8" fillId="0" borderId="16" xfId="15" applyNumberFormat="1" applyFont="1" applyFill="1" applyBorder="1" applyAlignment="1">
      <alignment horizontal="right" vertical="center" wrapText="1"/>
    </xf>
    <xf numFmtId="10" fontId="8" fillId="0" borderId="13" xfId="15" applyNumberFormat="1" applyFont="1" applyFill="1" applyBorder="1" applyAlignment="1">
      <alignment horizontal="right" vertical="center" wrapText="1"/>
    </xf>
    <xf numFmtId="0" fontId="19" fillId="0" borderId="23" xfId="0" applyFont="1" applyBorder="1" applyAlignment="1">
      <alignment vertical="center"/>
    </xf>
    <xf numFmtId="4" fontId="19" fillId="0" borderId="24" xfId="0" applyNumberFormat="1" applyFont="1" applyBorder="1" applyAlignment="1">
      <alignment vertical="center"/>
    </xf>
    <xf numFmtId="10" fontId="19" fillId="0" borderId="24" xfId="21" applyNumberFormat="1" applyFont="1" applyBorder="1" applyAlignment="1">
      <alignment vertical="center"/>
    </xf>
    <xf numFmtId="3" fontId="19" fillId="0" borderId="24" xfId="0" applyNumberFormat="1" applyFont="1" applyBorder="1" applyAlignment="1">
      <alignment vertical="center"/>
    </xf>
    <xf numFmtId="10" fontId="19" fillId="0" borderId="25" xfId="21" applyNumberFormat="1" applyFont="1" applyBorder="1" applyAlignment="1">
      <alignment vertical="center"/>
    </xf>
    <xf numFmtId="0" fontId="19" fillId="0" borderId="0" xfId="0" applyFont="1" applyFill="1" applyBorder="1" applyAlignment="1">
      <alignment vertical="center"/>
    </xf>
    <xf numFmtId="4" fontId="19" fillId="0" borderId="0" xfId="0" applyNumberFormat="1" applyFont="1" applyFill="1" applyBorder="1" applyAlignment="1">
      <alignment vertical="center"/>
    </xf>
    <xf numFmtId="10" fontId="19" fillId="0" borderId="0" xfId="21" applyNumberFormat="1" applyFont="1" applyFill="1" applyBorder="1" applyAlignment="1">
      <alignment vertical="center"/>
    </xf>
    <xf numFmtId="3" fontId="19" fillId="0" borderId="0" xfId="0" applyNumberFormat="1" applyFont="1" applyFill="1" applyBorder="1" applyAlignment="1">
      <alignment vertical="center"/>
    </xf>
    <xf numFmtId="0" fontId="8" fillId="0" borderId="0" xfId="0" applyFont="1" applyAlignment="1">
      <alignment vertical="center"/>
    </xf>
    <xf numFmtId="3" fontId="8" fillId="0" borderId="0" xfId="0" applyNumberFormat="1" applyFont="1" applyAlignment="1">
      <alignment vertical="center"/>
    </xf>
    <xf numFmtId="0" fontId="8" fillId="0" borderId="42" xfId="15" applyFont="1" applyFill="1" applyBorder="1" applyAlignment="1">
      <alignment vertical="center" wrapText="1"/>
    </xf>
    <xf numFmtId="0" fontId="8" fillId="0" borderId="19" xfId="15" applyFont="1" applyFill="1" applyBorder="1" applyAlignment="1">
      <alignment vertical="center" wrapText="1"/>
    </xf>
    <xf numFmtId="10" fontId="8" fillId="0" borderId="16" xfId="15" applyNumberFormat="1" applyFont="1" applyFill="1" applyBorder="1" applyAlignment="1">
      <alignment horizontal="right" vertical="center" wrapText="1"/>
    </xf>
    <xf numFmtId="10" fontId="8" fillId="0" borderId="17" xfId="15" applyNumberFormat="1" applyFont="1" applyFill="1" applyBorder="1" applyAlignment="1">
      <alignment horizontal="right" vertical="center" wrapText="1"/>
    </xf>
    <xf numFmtId="0" fontId="19" fillId="0" borderId="26" xfId="0" applyFont="1" applyBorder="1" applyAlignment="1">
      <alignment vertical="center"/>
    </xf>
    <xf numFmtId="0" fontId="19" fillId="0" borderId="0" xfId="0" applyFont="1" applyBorder="1" applyAlignment="1">
      <alignment vertical="center"/>
    </xf>
    <xf numFmtId="4" fontId="19" fillId="0" borderId="0" xfId="0" applyNumberFormat="1" applyFont="1" applyBorder="1" applyAlignment="1">
      <alignment vertical="center"/>
    </xf>
    <xf numFmtId="10" fontId="19" fillId="0" borderId="0" xfId="21" applyNumberFormat="1" applyFont="1" applyBorder="1" applyAlignment="1">
      <alignment vertical="center"/>
    </xf>
    <xf numFmtId="3" fontId="19" fillId="0" borderId="0" xfId="0" applyNumberFormat="1" applyFont="1" applyBorder="1" applyAlignment="1">
      <alignment vertical="center"/>
    </xf>
    <xf numFmtId="0" fontId="8" fillId="0" borderId="0" xfId="14" applyFont="1" applyFill="1" applyBorder="1" applyAlignment="1">
      <alignment horizontal="center" vertical="center"/>
    </xf>
    <xf numFmtId="0" fontId="8" fillId="0" borderId="0" xfId="14" applyFont="1" applyFill="1" applyBorder="1" applyAlignment="1">
      <alignment horizontal="right" vertical="center" wrapText="1"/>
    </xf>
    <xf numFmtId="0" fontId="8" fillId="0" borderId="0" xfId="0" applyFont="1" applyFill="1" applyBorder="1" applyAlignment="1">
      <alignment horizontal="left" vertical="center" wrapText="1"/>
    </xf>
    <xf numFmtId="0" fontId="30" fillId="0" borderId="0" xfId="0" applyFont="1" applyFill="1" applyBorder="1" applyAlignment="1">
      <alignment horizontal="right" vertical="center"/>
    </xf>
    <xf numFmtId="0" fontId="30" fillId="0" borderId="0" xfId="0" applyFont="1" applyFill="1" applyBorder="1" applyAlignment="1">
      <alignment horizontal="right" vertical="center" wrapText="1"/>
    </xf>
    <xf numFmtId="0" fontId="8" fillId="0" borderId="0" xfId="0" applyFont="1" applyFill="1" applyBorder="1" applyAlignment="1">
      <alignment horizontal="center" vertical="center"/>
    </xf>
    <xf numFmtId="10" fontId="19" fillId="0" borderId="0" xfId="0" applyNumberFormat="1" applyFont="1" applyFill="1" applyBorder="1" applyAlignment="1">
      <alignment vertical="center"/>
    </xf>
    <xf numFmtId="0" fontId="30" fillId="2" borderId="35" xfId="31" applyFont="1" applyFill="1" applyBorder="1" applyAlignment="1">
      <alignment horizontal="left" vertical="center" wrapText="1"/>
    </xf>
    <xf numFmtId="0" fontId="30" fillId="2" borderId="21" xfId="31" applyFont="1" applyFill="1" applyBorder="1" applyAlignment="1">
      <alignment horizontal="left" vertical="center" wrapText="1"/>
    </xf>
    <xf numFmtId="0" fontId="32" fillId="0" borderId="44" xfId="31" applyFont="1" applyFill="1" applyBorder="1" applyAlignment="1">
      <alignment vertical="center" wrapText="1"/>
    </xf>
    <xf numFmtId="4" fontId="8" fillId="0" borderId="45" xfId="8" applyNumberFormat="1" applyFont="1" applyFill="1" applyBorder="1" applyAlignment="1">
      <alignment horizontal="right" vertical="center" wrapText="1"/>
    </xf>
    <xf numFmtId="10" fontId="8" fillId="0" borderId="45" xfId="8" applyNumberFormat="1" applyFont="1" applyFill="1" applyBorder="1" applyAlignment="1">
      <alignment horizontal="right" vertical="center" wrapText="1"/>
    </xf>
    <xf numFmtId="3" fontId="8" fillId="0" borderId="45" xfId="8" applyNumberFormat="1" applyFont="1" applyFill="1" applyBorder="1" applyAlignment="1">
      <alignment horizontal="right" vertical="center" wrapText="1"/>
    </xf>
    <xf numFmtId="10" fontId="8" fillId="0" borderId="46" xfId="8" applyNumberFormat="1" applyFont="1" applyFill="1" applyBorder="1" applyAlignment="1">
      <alignment horizontal="right" vertical="center" wrapText="1"/>
    </xf>
    <xf numFmtId="0" fontId="8" fillId="0" borderId="0" xfId="8" applyFont="1" applyFill="1" applyBorder="1" applyAlignment="1">
      <alignment vertical="center" wrapText="1"/>
    </xf>
    <xf numFmtId="4" fontId="8" fillId="0" borderId="0" xfId="8" applyNumberFormat="1" applyFont="1" applyFill="1" applyBorder="1" applyAlignment="1">
      <alignment horizontal="right" vertical="center" wrapText="1"/>
    </xf>
    <xf numFmtId="10" fontId="8" fillId="0" borderId="0" xfId="8" applyNumberFormat="1" applyFont="1" applyFill="1" applyBorder="1" applyAlignment="1">
      <alignment horizontal="right" vertical="center" wrapText="1"/>
    </xf>
    <xf numFmtId="3" fontId="8" fillId="0" borderId="0" xfId="8" applyNumberFormat="1" applyFont="1" applyFill="1" applyBorder="1" applyAlignment="1">
      <alignment horizontal="right" vertical="center" wrapText="1"/>
    </xf>
    <xf numFmtId="0" fontId="32" fillId="0" borderId="48" xfId="31" applyFont="1" applyFill="1" applyBorder="1" applyAlignment="1">
      <alignment vertical="center" wrapText="1"/>
    </xf>
    <xf numFmtId="4" fontId="8" fillId="0" borderId="12" xfId="8" applyNumberFormat="1" applyFont="1" applyFill="1" applyBorder="1" applyAlignment="1">
      <alignment horizontal="right" vertical="center" wrapText="1"/>
    </xf>
    <xf numFmtId="10" fontId="8" fillId="0" borderId="12" xfId="8" applyNumberFormat="1" applyFont="1" applyFill="1" applyBorder="1" applyAlignment="1">
      <alignment horizontal="right" vertical="center" wrapText="1"/>
    </xf>
    <xf numFmtId="3" fontId="8" fillId="0" borderId="12" xfId="8" applyNumberFormat="1" applyFont="1" applyFill="1" applyBorder="1" applyAlignment="1">
      <alignment horizontal="right" vertical="center" wrapText="1"/>
    </xf>
    <xf numFmtId="10" fontId="8" fillId="0" borderId="13" xfId="8" applyNumberFormat="1" applyFont="1" applyFill="1" applyBorder="1" applyAlignment="1">
      <alignment horizontal="right" vertical="center" wrapText="1"/>
    </xf>
    <xf numFmtId="0" fontId="4" fillId="0" borderId="29" xfId="0" applyFont="1" applyBorder="1" applyAlignment="1">
      <alignment vertical="center"/>
    </xf>
    <xf numFmtId="4" fontId="8" fillId="0" borderId="27" xfId="8" applyNumberFormat="1" applyFont="1" applyFill="1" applyBorder="1" applyAlignment="1">
      <alignment horizontal="right" vertical="center" wrapText="1"/>
    </xf>
    <xf numFmtId="10" fontId="8" fillId="0" borderId="27" xfId="8" applyNumberFormat="1" applyFont="1" applyFill="1" applyBorder="1" applyAlignment="1">
      <alignment horizontal="right" vertical="center" wrapText="1"/>
    </xf>
    <xf numFmtId="3" fontId="8" fillId="0" borderId="27" xfId="8" applyNumberFormat="1" applyFont="1" applyFill="1" applyBorder="1" applyAlignment="1">
      <alignment horizontal="right" vertical="center" wrapText="1"/>
    </xf>
    <xf numFmtId="10" fontId="8" fillId="0" borderId="36" xfId="8" applyNumberFormat="1" applyFont="1" applyFill="1" applyBorder="1" applyAlignment="1">
      <alignment horizontal="right" vertical="center" wrapText="1"/>
    </xf>
    <xf numFmtId="0" fontId="8" fillId="0" borderId="0" xfId="8" quotePrefix="1" applyFont="1" applyFill="1" applyBorder="1" applyAlignment="1">
      <alignment vertical="center" wrapText="1"/>
    </xf>
    <xf numFmtId="0" fontId="8" fillId="0" borderId="64" xfId="8" quotePrefix="1" applyFont="1" applyFill="1" applyBorder="1" applyAlignment="1">
      <alignment horizontal="left" vertical="center" wrapText="1"/>
    </xf>
    <xf numFmtId="4" fontId="8" fillId="0" borderId="50" xfId="8" applyNumberFormat="1" applyFont="1" applyFill="1" applyBorder="1" applyAlignment="1">
      <alignment horizontal="right" vertical="center" wrapText="1"/>
    </xf>
    <xf numFmtId="10" fontId="8" fillId="0" borderId="50" xfId="8" applyNumberFormat="1" applyFont="1" applyFill="1" applyBorder="1" applyAlignment="1">
      <alignment horizontal="right" vertical="center" wrapText="1"/>
    </xf>
    <xf numFmtId="3" fontId="8" fillId="0" borderId="50" xfId="8" applyNumberFormat="1" applyFont="1" applyFill="1" applyBorder="1" applyAlignment="1">
      <alignment horizontal="right" vertical="center" wrapText="1"/>
    </xf>
    <xf numFmtId="10" fontId="8" fillId="0" borderId="51" xfId="8" applyNumberFormat="1" applyFont="1" applyFill="1" applyBorder="1" applyAlignment="1">
      <alignment horizontal="right" vertical="center" wrapText="1"/>
    </xf>
    <xf numFmtId="0" fontId="8" fillId="0" borderId="0" xfId="8" quotePrefix="1" applyFont="1" applyFill="1" applyBorder="1" applyAlignment="1">
      <alignment horizontal="left" vertical="center" wrapText="1"/>
    </xf>
    <xf numFmtId="0" fontId="8" fillId="0" borderId="37" xfId="8" applyFont="1" applyFill="1" applyBorder="1" applyAlignment="1">
      <alignment vertical="center" wrapText="1"/>
    </xf>
    <xf numFmtId="4" fontId="8" fillId="0" borderId="10" xfId="8" applyNumberFormat="1" applyFont="1" applyFill="1" applyBorder="1" applyAlignment="1">
      <alignment horizontal="right" vertical="center" wrapText="1"/>
    </xf>
    <xf numFmtId="10" fontId="8" fillId="0" borderId="10" xfId="8" applyNumberFormat="1" applyFont="1" applyFill="1" applyBorder="1" applyAlignment="1">
      <alignment horizontal="right" vertical="center" wrapText="1"/>
    </xf>
    <xf numFmtId="3" fontId="8" fillId="0" borderId="1" xfId="8" applyNumberFormat="1" applyFont="1" applyFill="1" applyBorder="1" applyAlignment="1">
      <alignment horizontal="right" vertical="center" wrapText="1"/>
    </xf>
    <xf numFmtId="4" fontId="8" fillId="0" borderId="0" xfId="0" applyNumberFormat="1" applyFont="1" applyBorder="1" applyAlignment="1">
      <alignment vertical="center"/>
    </xf>
    <xf numFmtId="3" fontId="8" fillId="0" borderId="0" xfId="0" applyNumberFormat="1" applyFont="1" applyBorder="1" applyAlignment="1">
      <alignment vertical="center"/>
    </xf>
    <xf numFmtId="0" fontId="8" fillId="0" borderId="9" xfId="8" applyFont="1" applyFill="1" applyBorder="1" applyAlignment="1">
      <alignment vertical="center" wrapText="1"/>
    </xf>
    <xf numFmtId="3" fontId="8" fillId="0" borderId="6" xfId="8" applyNumberFormat="1" applyFont="1" applyFill="1" applyBorder="1" applyAlignment="1">
      <alignment horizontal="right" vertical="center" wrapText="1"/>
    </xf>
    <xf numFmtId="10" fontId="8" fillId="0" borderId="52" xfId="8" applyNumberFormat="1" applyFont="1" applyFill="1" applyBorder="1" applyAlignment="1">
      <alignment horizontal="right" vertical="center" wrapText="1"/>
    </xf>
    <xf numFmtId="0" fontId="8" fillId="0" borderId="9" xfId="8" quotePrefix="1" applyFont="1" applyFill="1" applyBorder="1" applyAlignment="1">
      <alignment vertical="center" wrapText="1"/>
    </xf>
    <xf numFmtId="3" fontId="8" fillId="0" borderId="16" xfId="8" applyNumberFormat="1" applyFont="1" applyFill="1" applyBorder="1" applyAlignment="1">
      <alignment horizontal="right" vertical="center" wrapText="1"/>
    </xf>
    <xf numFmtId="10" fontId="8" fillId="0" borderId="17" xfId="8" applyNumberFormat="1" applyFont="1" applyFill="1" applyBorder="1" applyAlignment="1">
      <alignment horizontal="right" vertical="center" wrapText="1"/>
    </xf>
    <xf numFmtId="3" fontId="8" fillId="0" borderId="53" xfId="8" applyNumberFormat="1" applyFont="1" applyFill="1" applyBorder="1" applyAlignment="1">
      <alignment horizontal="right" vertical="center" wrapText="1"/>
    </xf>
    <xf numFmtId="10" fontId="8" fillId="0" borderId="54" xfId="8" applyNumberFormat="1" applyFont="1" applyFill="1" applyBorder="1" applyAlignment="1">
      <alignment horizontal="right" vertical="center" wrapText="1"/>
    </xf>
    <xf numFmtId="0" fontId="30" fillId="0" borderId="0" xfId="31" applyFont="1" applyFill="1" applyBorder="1" applyAlignment="1">
      <alignment horizontal="center" vertical="center" wrapText="1"/>
    </xf>
    <xf numFmtId="4" fontId="8" fillId="0" borderId="0" xfId="8" applyNumberFormat="1" applyFont="1" applyFill="1" applyBorder="1" applyAlignment="1">
      <alignment vertical="center" wrapText="1"/>
    </xf>
    <xf numFmtId="0" fontId="8" fillId="0" borderId="55" xfId="8" applyFont="1" applyFill="1" applyBorder="1" applyAlignment="1">
      <alignment vertical="center" wrapText="1"/>
    </xf>
    <xf numFmtId="4" fontId="8" fillId="0" borderId="0" xfId="8" applyNumberFormat="1" applyFont="1" applyFill="1" applyBorder="1" applyAlignment="1">
      <alignment horizontal="center" vertical="center" wrapText="1"/>
    </xf>
    <xf numFmtId="4" fontId="19" fillId="0" borderId="27" xfId="0" applyNumberFormat="1" applyFont="1" applyBorder="1" applyAlignment="1">
      <alignment vertical="center"/>
    </xf>
    <xf numFmtId="10" fontId="19" fillId="0" borderId="27" xfId="21" applyNumberFormat="1" applyFont="1" applyBorder="1" applyAlignment="1">
      <alignment vertical="center"/>
    </xf>
    <xf numFmtId="3" fontId="19" fillId="0" borderId="27" xfId="0" applyNumberFormat="1" applyFont="1" applyBorder="1" applyAlignment="1">
      <alignment vertical="center"/>
    </xf>
    <xf numFmtId="10" fontId="19" fillId="0" borderId="36" xfId="21" applyNumberFormat="1" applyFont="1" applyBorder="1" applyAlignment="1">
      <alignment vertical="center"/>
    </xf>
    <xf numFmtId="166" fontId="8" fillId="0" borderId="0" xfId="8" applyNumberFormat="1" applyFont="1" applyFill="1" applyBorder="1" applyAlignment="1">
      <alignment horizontal="right" vertical="center" wrapText="1"/>
    </xf>
    <xf numFmtId="0" fontId="8" fillId="0" borderId="37" xfId="8" applyFont="1" applyFill="1" applyBorder="1" applyAlignment="1">
      <alignment horizontal="center" vertical="center" wrapText="1"/>
    </xf>
    <xf numFmtId="4" fontId="8" fillId="0" borderId="33" xfId="8" applyNumberFormat="1" applyFont="1" applyFill="1" applyBorder="1" applyAlignment="1">
      <alignment horizontal="right" vertical="center" wrapText="1"/>
    </xf>
    <xf numFmtId="10" fontId="8" fillId="0" borderId="33" xfId="8" applyNumberFormat="1" applyFont="1" applyFill="1" applyBorder="1" applyAlignment="1">
      <alignment horizontal="right" vertical="center" wrapText="1"/>
    </xf>
    <xf numFmtId="3" fontId="8" fillId="0" borderId="33" xfId="8" applyNumberFormat="1" applyFont="1" applyFill="1" applyBorder="1" applyAlignment="1">
      <alignment horizontal="right" vertical="center" wrapText="1"/>
    </xf>
    <xf numFmtId="10" fontId="8" fillId="0" borderId="38" xfId="8" applyNumberFormat="1" applyFont="1" applyFill="1" applyBorder="1" applyAlignment="1">
      <alignment horizontal="right" vertical="center" wrapText="1"/>
    </xf>
    <xf numFmtId="0" fontId="8" fillId="0" borderId="9" xfId="8" applyFont="1" applyFill="1" applyBorder="1" applyAlignment="1">
      <alignment horizontal="center" vertical="center" wrapText="1"/>
    </xf>
    <xf numFmtId="3" fontId="8" fillId="0" borderId="10" xfId="8" applyNumberFormat="1" applyFont="1" applyFill="1" applyBorder="1" applyAlignment="1">
      <alignment horizontal="right" vertical="center" wrapText="1"/>
    </xf>
    <xf numFmtId="10" fontId="8" fillId="0" borderId="11" xfId="8" applyNumberFormat="1" applyFont="1" applyFill="1" applyBorder="1" applyAlignment="1">
      <alignment horizontal="right" vertical="center" wrapText="1"/>
    </xf>
    <xf numFmtId="167" fontId="19" fillId="0" borderId="0" xfId="0" applyNumberFormat="1" applyFont="1" applyFill="1" applyBorder="1" applyAlignment="1">
      <alignment vertical="center"/>
    </xf>
    <xf numFmtId="10" fontId="19" fillId="0" borderId="24" xfId="0" applyNumberFormat="1" applyFont="1" applyBorder="1" applyAlignment="1">
      <alignment vertical="center"/>
    </xf>
    <xf numFmtId="10" fontId="19" fillId="0" borderId="25" xfId="0" applyNumberFormat="1" applyFont="1" applyBorder="1" applyAlignment="1">
      <alignment vertical="center"/>
    </xf>
    <xf numFmtId="166" fontId="8" fillId="0" borderId="7" xfId="8" applyNumberFormat="1" applyFont="1" applyFill="1" applyBorder="1" applyAlignment="1">
      <alignment horizontal="right" vertical="center" wrapText="1"/>
    </xf>
    <xf numFmtId="0" fontId="8" fillId="0" borderId="15" xfId="8" applyFont="1" applyFill="1" applyBorder="1" applyAlignment="1">
      <alignment vertical="center" wrapText="1"/>
    </xf>
    <xf numFmtId="4" fontId="8" fillId="0" borderId="16" xfId="8" applyNumberFormat="1" applyFont="1" applyFill="1" applyBorder="1" applyAlignment="1">
      <alignment horizontal="right" vertical="center" wrapText="1"/>
    </xf>
    <xf numFmtId="0" fontId="8" fillId="0" borderId="0" xfId="0" applyFont="1" applyBorder="1" applyAlignment="1">
      <alignment vertical="center"/>
    </xf>
    <xf numFmtId="10" fontId="8" fillId="0" borderId="0" xfId="0" applyNumberFormat="1" applyFont="1" applyBorder="1" applyAlignment="1">
      <alignment vertical="center"/>
    </xf>
    <xf numFmtId="10" fontId="8" fillId="0" borderId="0" xfId="0" applyNumberFormat="1" applyFont="1" applyFill="1" applyBorder="1" applyAlignment="1">
      <alignment vertical="center"/>
    </xf>
    <xf numFmtId="0" fontId="8" fillId="0" borderId="0" xfId="9" applyFont="1" applyFill="1" applyBorder="1" applyAlignment="1">
      <alignment vertical="center" wrapText="1"/>
    </xf>
    <xf numFmtId="4" fontId="8" fillId="0" borderId="0" xfId="9" applyNumberFormat="1" applyFont="1" applyFill="1" applyBorder="1" applyAlignment="1">
      <alignment horizontal="right" vertical="center" wrapText="1"/>
    </xf>
    <xf numFmtId="10" fontId="8" fillId="0" borderId="0" xfId="9" applyNumberFormat="1" applyFont="1" applyFill="1" applyBorder="1" applyAlignment="1">
      <alignment horizontal="right" vertical="center" wrapText="1"/>
    </xf>
    <xf numFmtId="0" fontId="8" fillId="0" borderId="0" xfId="9" applyNumberFormat="1" applyFont="1" applyFill="1" applyBorder="1" applyAlignment="1">
      <alignment horizontal="right" vertical="center" wrapText="1"/>
    </xf>
    <xf numFmtId="0" fontId="8" fillId="0" borderId="0" xfId="25" applyFont="1" applyFill="1" applyBorder="1" applyAlignment="1">
      <alignment horizontal="center" vertical="center"/>
    </xf>
    <xf numFmtId="0" fontId="8" fillId="0" borderId="0" xfId="25" applyFont="1" applyFill="1" applyBorder="1" applyAlignment="1">
      <alignment horizontal="right" vertical="center" wrapText="1"/>
    </xf>
    <xf numFmtId="0" fontId="30" fillId="2" borderId="43" xfId="31" applyFont="1" applyFill="1" applyBorder="1" applyAlignment="1">
      <alignment horizontal="left" vertical="center" wrapText="1"/>
    </xf>
    <xf numFmtId="0" fontId="30" fillId="2" borderId="56" xfId="31" applyFont="1" applyFill="1" applyBorder="1" applyAlignment="1">
      <alignment horizontal="left" vertical="center" wrapText="1"/>
    </xf>
    <xf numFmtId="0" fontId="30" fillId="2" borderId="45" xfId="31" applyFont="1" applyFill="1" applyBorder="1" applyAlignment="1">
      <alignment horizontal="right" vertical="center" wrapText="1"/>
    </xf>
    <xf numFmtId="0" fontId="30" fillId="2" borderId="45" xfId="26" applyFont="1" applyFill="1" applyBorder="1" applyAlignment="1">
      <alignment horizontal="right" vertical="center" wrapText="1"/>
    </xf>
    <xf numFmtId="0" fontId="30" fillId="2" borderId="45" xfId="29" applyFont="1" applyFill="1" applyBorder="1" applyAlignment="1">
      <alignment horizontal="right" vertical="center" wrapText="1"/>
    </xf>
    <xf numFmtId="0" fontId="30" fillId="2" borderId="46" xfId="29" applyFont="1" applyFill="1" applyBorder="1" applyAlignment="1">
      <alignment horizontal="right" vertical="center" wrapText="1"/>
    </xf>
    <xf numFmtId="0" fontId="8" fillId="0" borderId="50" xfId="9" applyFont="1" applyFill="1" applyBorder="1" applyAlignment="1">
      <alignment vertical="center" wrapText="1"/>
    </xf>
    <xf numFmtId="4" fontId="8" fillId="0" borderId="50" xfId="9" applyNumberFormat="1" applyFont="1" applyFill="1" applyBorder="1" applyAlignment="1">
      <alignment horizontal="right" vertical="center" wrapText="1"/>
    </xf>
    <xf numFmtId="10" fontId="8" fillId="0" borderId="50" xfId="9" applyNumberFormat="1" applyFont="1" applyFill="1" applyBorder="1" applyAlignment="1">
      <alignment horizontal="right" vertical="center" wrapText="1"/>
    </xf>
    <xf numFmtId="3" fontId="8" fillId="0" borderId="50" xfId="9" applyNumberFormat="1" applyFont="1" applyFill="1" applyBorder="1" applyAlignment="1">
      <alignment horizontal="right" vertical="center" wrapText="1"/>
    </xf>
    <xf numFmtId="10" fontId="8" fillId="0" borderId="57" xfId="9" applyNumberFormat="1" applyFont="1" applyFill="1" applyBorder="1" applyAlignment="1">
      <alignment horizontal="right" vertical="center" wrapText="1"/>
    </xf>
    <xf numFmtId="167" fontId="8" fillId="0" borderId="0" xfId="9" applyNumberFormat="1" applyFont="1" applyFill="1" applyBorder="1" applyAlignment="1">
      <alignment horizontal="right" vertical="center" wrapText="1"/>
    </xf>
    <xf numFmtId="3" fontId="8" fillId="0" borderId="0" xfId="9" applyNumberFormat="1" applyFont="1" applyFill="1" applyBorder="1" applyAlignment="1">
      <alignment horizontal="right" vertical="center" wrapText="1"/>
    </xf>
    <xf numFmtId="0" fontId="8" fillId="0" borderId="10" xfId="9" applyFont="1" applyFill="1" applyBorder="1" applyAlignment="1">
      <alignment vertical="center" wrapText="1"/>
    </xf>
    <xf numFmtId="4" fontId="8" fillId="0" borderId="10" xfId="9" applyNumberFormat="1" applyFont="1" applyFill="1" applyBorder="1" applyAlignment="1">
      <alignment horizontal="right" vertical="center" wrapText="1"/>
    </xf>
    <xf numFmtId="10" fontId="8" fillId="0" borderId="33" xfId="9" applyNumberFormat="1" applyFont="1" applyFill="1" applyBorder="1" applyAlignment="1">
      <alignment horizontal="right" vertical="center" wrapText="1"/>
    </xf>
    <xf numFmtId="3" fontId="8" fillId="0" borderId="33" xfId="9" applyNumberFormat="1" applyFont="1" applyFill="1" applyBorder="1" applyAlignment="1">
      <alignment horizontal="right" vertical="center" wrapText="1"/>
    </xf>
    <xf numFmtId="10" fontId="8" fillId="0" borderId="52" xfId="9" applyNumberFormat="1" applyFont="1" applyFill="1" applyBorder="1" applyAlignment="1">
      <alignment horizontal="right" vertical="center" wrapText="1"/>
    </xf>
    <xf numFmtId="0" fontId="8" fillId="0" borderId="66" xfId="9" applyFont="1" applyFill="1" applyBorder="1" applyAlignment="1">
      <alignment vertical="center" wrapText="1"/>
    </xf>
    <xf numFmtId="4" fontId="4" fillId="0" borderId="66" xfId="0" applyNumberFormat="1" applyFont="1" applyFill="1" applyBorder="1" applyAlignment="1">
      <alignment vertical="center"/>
    </xf>
    <xf numFmtId="10" fontId="4" fillId="0" borderId="27" xfId="0" applyNumberFormat="1" applyFont="1" applyFill="1" applyBorder="1" applyAlignment="1">
      <alignment vertical="center"/>
    </xf>
    <xf numFmtId="3" fontId="4" fillId="0" borderId="27" xfId="0" applyNumberFormat="1" applyFont="1" applyFill="1" applyBorder="1" applyAlignment="1">
      <alignment vertical="center"/>
    </xf>
    <xf numFmtId="10" fontId="4" fillId="0" borderId="58" xfId="0" applyNumberFormat="1" applyFont="1" applyFill="1" applyBorder="1" applyAlignment="1">
      <alignment vertical="center"/>
    </xf>
    <xf numFmtId="167" fontId="9" fillId="0" borderId="0" xfId="0" applyNumberFormat="1" applyFont="1" applyFill="1" applyBorder="1" applyAlignment="1">
      <alignment vertical="center"/>
    </xf>
    <xf numFmtId="10" fontId="8" fillId="0" borderId="10" xfId="9" applyNumberFormat="1" applyFont="1" applyFill="1" applyBorder="1" applyAlignment="1">
      <alignment horizontal="right" vertical="center" wrapText="1"/>
    </xf>
    <xf numFmtId="3" fontId="8" fillId="0" borderId="10" xfId="9" applyNumberFormat="1" applyFont="1" applyFill="1" applyBorder="1" applyAlignment="1">
      <alignment horizontal="right" vertical="center" wrapText="1"/>
    </xf>
    <xf numFmtId="10" fontId="8" fillId="0" borderId="59" xfId="9" applyNumberFormat="1" applyFont="1" applyFill="1" applyBorder="1" applyAlignment="1">
      <alignment horizontal="right" vertical="center" wrapText="1"/>
    </xf>
    <xf numFmtId="0" fontId="8" fillId="0" borderId="65" xfId="9" applyFont="1" applyFill="1" applyBorder="1" applyAlignment="1">
      <alignment vertical="center" wrapText="1"/>
    </xf>
    <xf numFmtId="4" fontId="8" fillId="0" borderId="65" xfId="9" applyNumberFormat="1" applyFont="1" applyFill="1" applyBorder="1" applyAlignment="1">
      <alignment horizontal="right" vertical="center" wrapText="1"/>
    </xf>
    <xf numFmtId="10" fontId="8" fillId="0" borderId="65" xfId="9" applyNumberFormat="1" applyFont="1" applyFill="1" applyBorder="1" applyAlignment="1">
      <alignment horizontal="right" vertical="center" wrapText="1"/>
    </xf>
    <xf numFmtId="3" fontId="8" fillId="0" borderId="65" xfId="9" applyNumberFormat="1" applyFont="1" applyFill="1" applyBorder="1" applyAlignment="1">
      <alignment horizontal="right" vertical="center" wrapText="1"/>
    </xf>
    <xf numFmtId="10" fontId="8" fillId="0" borderId="54" xfId="9" applyNumberFormat="1" applyFont="1" applyFill="1" applyBorder="1" applyAlignment="1">
      <alignment horizontal="right" vertical="center" wrapText="1"/>
    </xf>
    <xf numFmtId="0" fontId="9" fillId="0" borderId="14" xfId="0" applyFont="1" applyBorder="1" applyAlignment="1">
      <alignment vertical="center"/>
    </xf>
    <xf numFmtId="0" fontId="9" fillId="0" borderId="61" xfId="0" applyFont="1" applyBorder="1" applyAlignment="1">
      <alignment vertical="center"/>
    </xf>
    <xf numFmtId="4" fontId="9" fillId="0" borderId="27" xfId="0" applyNumberFormat="1" applyFont="1" applyBorder="1" applyAlignment="1">
      <alignment vertical="center"/>
    </xf>
    <xf numFmtId="10" fontId="9" fillId="0" borderId="27" xfId="0" applyNumberFormat="1" applyFont="1" applyBorder="1" applyAlignment="1">
      <alignment vertical="center"/>
    </xf>
    <xf numFmtId="3" fontId="9" fillId="0" borderId="27" xfId="0" applyNumberFormat="1" applyFont="1" applyBorder="1" applyAlignment="1">
      <alignment vertical="center"/>
    </xf>
    <xf numFmtId="10" fontId="9" fillId="0" borderId="36" xfId="0" applyNumberFormat="1" applyFont="1" applyBorder="1" applyAlignment="1">
      <alignment vertical="center"/>
    </xf>
    <xf numFmtId="0" fontId="8" fillId="0" borderId="0" xfId="10" applyFont="1" applyFill="1" applyBorder="1" applyAlignment="1">
      <alignment horizontal="left" vertical="center" wrapText="1"/>
    </xf>
    <xf numFmtId="4" fontId="8" fillId="0" borderId="0" xfId="26" applyNumberFormat="1" applyFont="1" applyFill="1" applyBorder="1" applyAlignment="1">
      <alignment horizontal="right" vertical="center" wrapText="1"/>
    </xf>
    <xf numFmtId="10" fontId="8" fillId="0" borderId="0" xfId="28" applyNumberFormat="1" applyFont="1" applyFill="1" applyBorder="1" applyAlignment="1">
      <alignment horizontal="right" vertical="center" wrapText="1"/>
    </xf>
    <xf numFmtId="3" fontId="8" fillId="0" borderId="0" xfId="26" applyNumberFormat="1" applyFont="1" applyFill="1" applyBorder="1" applyAlignment="1">
      <alignment horizontal="right" vertical="center" wrapText="1"/>
    </xf>
    <xf numFmtId="0" fontId="9" fillId="0" borderId="20" xfId="0" applyFont="1" applyBorder="1" applyAlignment="1">
      <alignment vertical="center"/>
    </xf>
    <xf numFmtId="0" fontId="9" fillId="0" borderId="21" xfId="0" applyFont="1" applyBorder="1" applyAlignment="1">
      <alignment vertical="center"/>
    </xf>
    <xf numFmtId="4" fontId="9" fillId="0" borderId="21" xfId="0" applyNumberFormat="1" applyFont="1" applyBorder="1" applyAlignment="1">
      <alignment vertical="center"/>
    </xf>
    <xf numFmtId="10" fontId="9" fillId="0" borderId="21" xfId="0" applyNumberFormat="1" applyFont="1" applyBorder="1" applyAlignment="1">
      <alignment vertical="center"/>
    </xf>
    <xf numFmtId="3" fontId="9" fillId="0" borderId="21" xfId="0" applyNumberFormat="1" applyFont="1" applyBorder="1" applyAlignment="1">
      <alignment vertical="center"/>
    </xf>
    <xf numFmtId="10" fontId="9" fillId="0" borderId="22" xfId="0" applyNumberFormat="1" applyFont="1" applyBorder="1" applyAlignment="1">
      <alignment vertical="center"/>
    </xf>
    <xf numFmtId="0" fontId="8" fillId="0" borderId="37" xfId="9" applyFont="1" applyFill="1" applyBorder="1" applyAlignment="1">
      <alignment vertical="center" wrapText="1"/>
    </xf>
    <xf numFmtId="4" fontId="8" fillId="0" borderId="33" xfId="9" applyNumberFormat="1" applyFont="1" applyFill="1" applyBorder="1" applyAlignment="1">
      <alignment horizontal="right" vertical="center" wrapText="1"/>
    </xf>
    <xf numFmtId="10" fontId="8" fillId="0" borderId="38" xfId="9" applyNumberFormat="1" applyFont="1" applyFill="1" applyBorder="1" applyAlignment="1">
      <alignment horizontal="right" vertical="center" wrapText="1"/>
    </xf>
    <xf numFmtId="0" fontId="8" fillId="0" borderId="9" xfId="9" applyFont="1" applyFill="1" applyBorder="1" applyAlignment="1">
      <alignment vertical="center" wrapText="1"/>
    </xf>
    <xf numFmtId="10" fontId="8" fillId="0" borderId="11" xfId="9" applyNumberFormat="1" applyFont="1" applyFill="1" applyBorder="1" applyAlignment="1">
      <alignment horizontal="right" vertical="center" wrapText="1"/>
    </xf>
    <xf numFmtId="0" fontId="8" fillId="0" borderId="18" xfId="9" applyFont="1" applyFill="1" applyBorder="1" applyAlignment="1">
      <alignment vertical="center" wrapText="1"/>
    </xf>
    <xf numFmtId="4" fontId="8" fillId="0" borderId="12" xfId="9" applyNumberFormat="1" applyFont="1" applyFill="1" applyBorder="1" applyAlignment="1">
      <alignment horizontal="right" vertical="center" wrapText="1"/>
    </xf>
    <xf numFmtId="10" fontId="8" fillId="0" borderId="12" xfId="9" applyNumberFormat="1" applyFont="1" applyFill="1" applyBorder="1" applyAlignment="1">
      <alignment horizontal="right" vertical="center" wrapText="1"/>
    </xf>
    <xf numFmtId="0" fontId="8" fillId="0" borderId="12" xfId="9" applyNumberFormat="1" applyFont="1" applyFill="1" applyBorder="1" applyAlignment="1">
      <alignment horizontal="right" vertical="center" wrapText="1"/>
    </xf>
    <xf numFmtId="10" fontId="8" fillId="0" borderId="13" xfId="9" applyNumberFormat="1" applyFont="1" applyFill="1" applyBorder="1" applyAlignment="1">
      <alignment horizontal="right" vertical="center" wrapText="1"/>
    </xf>
    <xf numFmtId="0" fontId="8" fillId="0" borderId="7" xfId="10" applyFont="1" applyFill="1" applyBorder="1" applyAlignment="1">
      <alignment horizontal="left" vertical="center" wrapText="1"/>
    </xf>
    <xf numFmtId="0" fontId="30" fillId="2" borderId="20" xfId="28" applyFont="1" applyFill="1" applyBorder="1" applyAlignment="1">
      <alignment horizontal="left" vertical="center" wrapText="1"/>
    </xf>
    <xf numFmtId="0" fontId="30" fillId="2" borderId="21" xfId="28" applyFont="1" applyFill="1" applyBorder="1" applyAlignment="1">
      <alignment horizontal="right" vertical="center" wrapText="1"/>
    </xf>
    <xf numFmtId="0" fontId="30" fillId="0" borderId="0" xfId="28" applyFont="1" applyFill="1" applyBorder="1" applyAlignment="1">
      <alignment horizontal="left" vertical="center" wrapText="1"/>
    </xf>
    <xf numFmtId="0" fontId="30" fillId="0" borderId="0" xfId="28" applyFont="1" applyFill="1" applyBorder="1" applyAlignment="1">
      <alignment horizontal="right" vertical="center" wrapText="1"/>
    </xf>
    <xf numFmtId="0" fontId="4" fillId="0" borderId="9" xfId="0" applyFont="1" applyBorder="1" applyAlignment="1">
      <alignment vertical="center"/>
    </xf>
    <xf numFmtId="10" fontId="8" fillId="0" borderId="10" xfId="7" applyNumberFormat="1" applyFont="1" applyFill="1" applyBorder="1" applyAlignment="1">
      <alignment horizontal="right" vertical="center" wrapText="1"/>
    </xf>
    <xf numFmtId="3" fontId="8" fillId="0" borderId="10" xfId="22" applyNumberFormat="1" applyFont="1" applyFill="1" applyBorder="1" applyAlignment="1">
      <alignment horizontal="right" vertical="center" wrapText="1"/>
    </xf>
    <xf numFmtId="10" fontId="4" fillId="0" borderId="11" xfId="0" applyNumberFormat="1" applyFont="1" applyBorder="1" applyAlignment="1">
      <alignment vertical="center"/>
    </xf>
    <xf numFmtId="10" fontId="8" fillId="0" borderId="0" xfId="7" applyNumberFormat="1" applyFont="1" applyFill="1" applyBorder="1" applyAlignment="1">
      <alignment horizontal="right" vertical="center" wrapText="1"/>
    </xf>
    <xf numFmtId="3" fontId="8" fillId="0" borderId="0" xfId="21" applyNumberFormat="1" applyFont="1" applyFill="1" applyBorder="1" applyAlignment="1">
      <alignment horizontal="right" vertical="center" wrapText="1"/>
    </xf>
    <xf numFmtId="0" fontId="4" fillId="0" borderId="47" xfId="0" applyFont="1" applyBorder="1" applyAlignment="1">
      <alignment vertical="center"/>
    </xf>
    <xf numFmtId="4" fontId="8" fillId="0" borderId="34" xfId="7" applyNumberFormat="1" applyFont="1" applyFill="1" applyBorder="1" applyAlignment="1">
      <alignment horizontal="right" vertical="center" wrapText="1"/>
    </xf>
    <xf numFmtId="10" fontId="8" fillId="0" borderId="34" xfId="7" applyNumberFormat="1" applyFont="1" applyFill="1" applyBorder="1" applyAlignment="1">
      <alignment horizontal="right" vertical="center" wrapText="1"/>
    </xf>
    <xf numFmtId="3" fontId="8" fillId="0" borderId="34" xfId="22" applyNumberFormat="1" applyFont="1" applyFill="1" applyBorder="1" applyAlignment="1">
      <alignment horizontal="right" vertical="center" wrapText="1"/>
    </xf>
    <xf numFmtId="10" fontId="4" fillId="0" borderId="73" xfId="0" applyNumberFormat="1" applyFont="1" applyBorder="1" applyAlignment="1">
      <alignment vertical="center"/>
    </xf>
    <xf numFmtId="10" fontId="19" fillId="0" borderId="31" xfId="0" applyNumberFormat="1" applyFont="1" applyBorder="1" applyAlignment="1">
      <alignment vertical="center"/>
    </xf>
    <xf numFmtId="0" fontId="30" fillId="0" borderId="0" xfId="26" applyFont="1" applyFill="1" applyBorder="1" applyAlignment="1">
      <alignment horizontal="left" vertical="center" wrapText="1"/>
    </xf>
    <xf numFmtId="168" fontId="8" fillId="0" borderId="10" xfId="21" applyNumberFormat="1" applyFont="1" applyFill="1" applyBorder="1" applyAlignment="1">
      <alignment horizontal="right" vertical="center" wrapText="1"/>
    </xf>
    <xf numFmtId="0" fontId="4" fillId="0" borderId="11" xfId="0" applyFont="1" applyBorder="1" applyAlignment="1">
      <alignment vertical="center"/>
    </xf>
    <xf numFmtId="0" fontId="4" fillId="0" borderId="18" xfId="0" applyFont="1" applyBorder="1" applyAlignment="1">
      <alignment horizontal="center" vertical="center"/>
    </xf>
    <xf numFmtId="4" fontId="8" fillId="0" borderId="12" xfId="7" applyNumberFormat="1" applyFont="1" applyFill="1" applyBorder="1" applyAlignment="1">
      <alignment horizontal="right" vertical="center" wrapText="1"/>
    </xf>
    <xf numFmtId="168" fontId="8" fillId="0" borderId="12" xfId="21" applyNumberFormat="1" applyFont="1" applyFill="1" applyBorder="1" applyAlignment="1">
      <alignment horizontal="right" vertical="center" wrapText="1"/>
    </xf>
    <xf numFmtId="0" fontId="4" fillId="0" borderId="13" xfId="0" applyFont="1" applyBorder="1" applyAlignment="1">
      <alignment vertical="center"/>
    </xf>
    <xf numFmtId="0" fontId="4" fillId="0" borderId="14" xfId="0" applyFont="1" applyBorder="1" applyAlignment="1">
      <alignment vertical="center"/>
    </xf>
    <xf numFmtId="168" fontId="19" fillId="0" borderId="27" xfId="21" applyNumberFormat="1" applyFont="1" applyFill="1" applyBorder="1" applyAlignment="1">
      <alignment horizontal="right" vertical="center" wrapText="1"/>
    </xf>
    <xf numFmtId="3" fontId="9" fillId="0" borderId="25" xfId="0" applyNumberFormat="1" applyFont="1" applyBorder="1" applyAlignment="1">
      <alignment vertical="center"/>
    </xf>
    <xf numFmtId="3" fontId="19" fillId="0" borderId="24" xfId="0" applyNumberFormat="1" applyFont="1" applyFill="1" applyBorder="1" applyAlignment="1">
      <alignment vertical="center"/>
    </xf>
    <xf numFmtId="10" fontId="19" fillId="0" borderId="25" xfId="21" applyNumberFormat="1" applyFont="1" applyFill="1" applyBorder="1" applyAlignment="1">
      <alignment vertical="center"/>
    </xf>
    <xf numFmtId="165" fontId="8" fillId="0" borderId="22" xfId="4" applyFont="1" applyFill="1" applyBorder="1" applyAlignment="1">
      <alignment horizontal="right" vertical="center" wrapText="1"/>
    </xf>
    <xf numFmtId="0" fontId="19" fillId="0" borderId="23" xfId="12" applyFont="1" applyFill="1" applyBorder="1" applyAlignment="1">
      <alignment vertical="center" wrapText="1"/>
    </xf>
    <xf numFmtId="4" fontId="19" fillId="0" borderId="24" xfId="12" applyNumberFormat="1" applyFont="1" applyFill="1" applyBorder="1" applyAlignment="1">
      <alignment horizontal="right" vertical="center" wrapText="1"/>
    </xf>
    <xf numFmtId="10" fontId="19" fillId="0" borderId="24" xfId="12" applyNumberFormat="1" applyFont="1" applyFill="1" applyBorder="1" applyAlignment="1">
      <alignment horizontal="right" vertical="center" wrapText="1"/>
    </xf>
    <xf numFmtId="3" fontId="19" fillId="0" borderId="24" xfId="12" applyNumberFormat="1" applyFont="1" applyFill="1" applyBorder="1" applyAlignment="1">
      <alignment horizontal="right" vertical="center" wrapText="1"/>
    </xf>
    <xf numFmtId="10" fontId="19" fillId="0" borderId="25" xfId="12" applyNumberFormat="1" applyFont="1" applyFill="1" applyBorder="1" applyAlignment="1">
      <alignment horizontal="right" vertical="center" wrapText="1"/>
    </xf>
    <xf numFmtId="0" fontId="28"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NumberFormat="1" applyFont="1" applyAlignment="1">
      <alignment vertical="center"/>
    </xf>
    <xf numFmtId="171" fontId="9" fillId="0" borderId="0" xfId="0" applyNumberFormat="1" applyFont="1" applyFill="1" applyBorder="1" applyAlignment="1">
      <alignment horizontal="center" vertical="center"/>
    </xf>
    <xf numFmtId="166" fontId="4" fillId="0" borderId="0" xfId="0" applyNumberFormat="1" applyFont="1" applyFill="1" applyBorder="1" applyAlignment="1">
      <alignment vertical="center"/>
    </xf>
    <xf numFmtId="0" fontId="11" fillId="0" borderId="0" xfId="0" applyFont="1" applyFill="1" applyBorder="1" applyAlignment="1">
      <alignment horizontal="right" vertical="center"/>
    </xf>
    <xf numFmtId="0" fontId="40" fillId="0" borderId="0" xfId="0" applyFont="1" applyFill="1" applyAlignment="1">
      <alignment horizontal="left" vertical="center"/>
    </xf>
    <xf numFmtId="0" fontId="9" fillId="0" borderId="1" xfId="0" applyFont="1" applyFill="1" applyBorder="1" applyAlignment="1">
      <alignment vertical="center"/>
    </xf>
    <xf numFmtId="0" fontId="14" fillId="0" borderId="2" xfId="0" applyFont="1" applyFill="1" applyBorder="1" applyAlignment="1">
      <alignment horizontal="right" vertical="center"/>
    </xf>
    <xf numFmtId="0" fontId="14" fillId="0" borderId="3" xfId="0" applyFont="1" applyFill="1" applyBorder="1" applyAlignment="1">
      <alignment horizontal="right" vertical="center"/>
    </xf>
    <xf numFmtId="0" fontId="14" fillId="0" borderId="0" xfId="0" applyFont="1" applyFill="1" applyBorder="1" applyAlignment="1">
      <alignment horizontal="right" vertical="center"/>
    </xf>
    <xf numFmtId="0" fontId="5" fillId="0" borderId="0" xfId="0" applyFont="1" applyFill="1" applyBorder="1" applyAlignment="1">
      <alignment horizontal="right" vertical="center"/>
    </xf>
    <xf numFmtId="0" fontId="5" fillId="0" borderId="5" xfId="0" applyFont="1" applyFill="1" applyBorder="1" applyAlignment="1">
      <alignment horizontal="right" vertical="center"/>
    </xf>
    <xf numFmtId="167" fontId="4" fillId="0" borderId="0" xfId="0" applyNumberFormat="1" applyFont="1" applyFill="1" applyBorder="1" applyAlignment="1">
      <alignment horizontal="right" vertical="center"/>
    </xf>
    <xf numFmtId="9" fontId="4" fillId="0" borderId="0" xfId="21" applyFont="1" applyFill="1" applyBorder="1" applyAlignment="1">
      <alignment vertical="center"/>
    </xf>
    <xf numFmtId="167" fontId="4" fillId="0" borderId="0" xfId="0" applyNumberFormat="1" applyFont="1" applyFill="1" applyBorder="1" applyAlignment="1">
      <alignment vertical="center"/>
    </xf>
    <xf numFmtId="167" fontId="4" fillId="0" borderId="5" xfId="0" applyNumberFormat="1" applyFont="1" applyFill="1" applyBorder="1" applyAlignment="1">
      <alignment vertical="center"/>
    </xf>
    <xf numFmtId="0" fontId="41" fillId="0" borderId="0" xfId="0" applyFont="1" applyFill="1" applyAlignment="1">
      <alignment horizontal="left" vertical="center"/>
    </xf>
    <xf numFmtId="174" fontId="4" fillId="0" borderId="0" xfId="0" applyNumberFormat="1" applyFont="1" applyFill="1" applyBorder="1" applyAlignment="1">
      <alignment horizontal="right" vertical="center"/>
    </xf>
    <xf numFmtId="178" fontId="4" fillId="0" borderId="0" xfId="0" applyNumberFormat="1" applyFont="1" applyFill="1" applyBorder="1" applyAlignment="1">
      <alignment vertical="center"/>
    </xf>
    <xf numFmtId="0" fontId="42" fillId="0" borderId="0" xfId="0" applyFont="1" applyFill="1" applyBorder="1" applyAlignment="1">
      <alignment horizontal="right" vertical="center"/>
    </xf>
    <xf numFmtId="166" fontId="4" fillId="0" borderId="0" xfId="0" applyNumberFormat="1" applyFont="1" applyFill="1" applyBorder="1" applyAlignment="1">
      <alignment horizontal="right" vertical="center"/>
    </xf>
    <xf numFmtId="173" fontId="4" fillId="0" borderId="0" xfId="21" applyNumberFormat="1" applyFont="1" applyFill="1" applyBorder="1" applyAlignment="1">
      <alignment vertical="center"/>
    </xf>
    <xf numFmtId="166" fontId="4" fillId="0" borderId="5" xfId="0" applyNumberFormat="1" applyFont="1" applyFill="1" applyBorder="1" applyAlignment="1">
      <alignment vertical="center"/>
    </xf>
    <xf numFmtId="3" fontId="4" fillId="0" borderId="2" xfId="0" applyNumberFormat="1" applyFont="1" applyFill="1" applyBorder="1" applyAlignment="1">
      <alignment vertical="center"/>
    </xf>
    <xf numFmtId="3" fontId="4" fillId="0" borderId="3" xfId="0" applyNumberFormat="1" applyFont="1" applyFill="1" applyBorder="1" applyAlignment="1">
      <alignment vertical="center"/>
    </xf>
    <xf numFmtId="0" fontId="9" fillId="0" borderId="4" xfId="0" applyFont="1" applyFill="1" applyBorder="1" applyAlignment="1">
      <alignment vertical="center"/>
    </xf>
    <xf numFmtId="167" fontId="4" fillId="0" borderId="5" xfId="21" applyNumberFormat="1" applyFont="1" applyFill="1" applyBorder="1" applyAlignment="1">
      <alignment vertical="center"/>
    </xf>
    <xf numFmtId="2" fontId="4" fillId="0" borderId="7" xfId="0" applyNumberFormat="1" applyFont="1" applyFill="1" applyBorder="1" applyAlignment="1">
      <alignment vertical="center"/>
    </xf>
    <xf numFmtId="2" fontId="4" fillId="0" borderId="8" xfId="0" applyNumberFormat="1" applyFont="1" applyFill="1" applyBorder="1" applyAlignment="1">
      <alignment vertical="center"/>
    </xf>
    <xf numFmtId="173" fontId="4" fillId="0" borderId="2" xfId="0" applyNumberFormat="1" applyFont="1" applyFill="1" applyBorder="1" applyAlignment="1">
      <alignment vertical="center"/>
    </xf>
    <xf numFmtId="10" fontId="4" fillId="0" borderId="2" xfId="0" applyNumberFormat="1" applyFont="1" applyFill="1" applyBorder="1" applyAlignment="1">
      <alignment horizontal="right" vertical="center"/>
    </xf>
    <xf numFmtId="177" fontId="4" fillId="0" borderId="2" xfId="0" applyNumberFormat="1" applyFont="1" applyFill="1" applyBorder="1" applyAlignment="1">
      <alignment vertical="center"/>
    </xf>
    <xf numFmtId="169" fontId="4" fillId="0" borderId="3" xfId="0" applyNumberFormat="1" applyFont="1" applyFill="1" applyBorder="1" applyAlignment="1">
      <alignment vertical="center"/>
    </xf>
    <xf numFmtId="169" fontId="4" fillId="0" borderId="0" xfId="0" applyNumberFormat="1" applyFont="1" applyFill="1" applyBorder="1" applyAlignment="1">
      <alignment horizontal="right" vertical="center"/>
    </xf>
    <xf numFmtId="169" fontId="4" fillId="0" borderId="0" xfId="0" applyNumberFormat="1" applyFont="1" applyFill="1" applyBorder="1" applyAlignment="1">
      <alignment vertical="center"/>
    </xf>
    <xf numFmtId="169" fontId="4" fillId="0" borderId="5" xfId="0" applyNumberFormat="1" applyFont="1" applyFill="1" applyBorder="1" applyAlignment="1">
      <alignment vertical="center"/>
    </xf>
    <xf numFmtId="166" fontId="9" fillId="0" borderId="0" xfId="0" applyNumberFormat="1" applyFont="1" applyFill="1" applyBorder="1" applyAlignment="1">
      <alignment vertical="center"/>
    </xf>
    <xf numFmtId="166" fontId="9" fillId="0" borderId="5" xfId="0" applyNumberFormat="1" applyFont="1" applyFill="1" applyBorder="1" applyAlignment="1">
      <alignment vertical="center"/>
    </xf>
    <xf numFmtId="166" fontId="4" fillId="0" borderId="7" xfId="0" applyNumberFormat="1" applyFont="1" applyFill="1" applyBorder="1" applyAlignment="1">
      <alignment vertical="center"/>
    </xf>
    <xf numFmtId="166" fontId="4" fillId="0" borderId="8" xfId="0" applyNumberFormat="1" applyFont="1" applyFill="1" applyBorder="1" applyAlignment="1">
      <alignment vertical="center"/>
    </xf>
    <xf numFmtId="166" fontId="9" fillId="0" borderId="2" xfId="0" applyNumberFormat="1" applyFont="1" applyFill="1" applyBorder="1" applyAlignment="1">
      <alignment vertical="center"/>
    </xf>
    <xf numFmtId="0" fontId="4" fillId="0" borderId="1" xfId="32" applyFont="1" applyBorder="1" applyAlignment="1">
      <alignment vertical="center"/>
    </xf>
    <xf numFmtId="0" fontId="4" fillId="0" borderId="2" xfId="32" applyFont="1" applyBorder="1" applyAlignment="1">
      <alignment vertical="center"/>
    </xf>
    <xf numFmtId="0" fontId="4" fillId="0" borderId="3" xfId="32" applyFont="1" applyBorder="1" applyAlignment="1">
      <alignment vertical="center"/>
    </xf>
    <xf numFmtId="0" fontId="4" fillId="0" borderId="0" xfId="32" applyFont="1" applyBorder="1" applyAlignment="1">
      <alignment vertical="center"/>
    </xf>
    <xf numFmtId="0" fontId="4" fillId="0" borderId="4" xfId="32" applyFont="1" applyBorder="1" applyAlignment="1">
      <alignment vertical="center"/>
    </xf>
    <xf numFmtId="0" fontId="11" fillId="0" borderId="0" xfId="32" applyFont="1" applyBorder="1" applyAlignment="1">
      <alignment vertical="center"/>
    </xf>
    <xf numFmtId="0" fontId="4" fillId="2" borderId="1" xfId="32" applyFont="1" applyFill="1" applyBorder="1" applyAlignment="1">
      <alignment horizontal="right" vertical="center"/>
    </xf>
    <xf numFmtId="0" fontId="4" fillId="2" borderId="2" xfId="32" applyFont="1" applyFill="1" applyBorder="1" applyAlignment="1">
      <alignment vertical="center"/>
    </xf>
    <xf numFmtId="14" fontId="4" fillId="2" borderId="2" xfId="32" applyNumberFormat="1" applyFont="1" applyFill="1" applyBorder="1" applyAlignment="1">
      <alignment horizontal="center" vertical="center"/>
    </xf>
    <xf numFmtId="0" fontId="4" fillId="2" borderId="3" xfId="32" applyFont="1" applyFill="1" applyBorder="1" applyAlignment="1">
      <alignment vertical="center"/>
    </xf>
    <xf numFmtId="0" fontId="4" fillId="0" borderId="5" xfId="32" applyFont="1" applyBorder="1" applyAlignment="1">
      <alignment vertical="center"/>
    </xf>
    <xf numFmtId="0" fontId="4" fillId="2" borderId="4" xfId="32" applyFont="1" applyFill="1" applyBorder="1" applyAlignment="1">
      <alignment horizontal="right" vertical="center"/>
    </xf>
    <xf numFmtId="0" fontId="4" fillId="2" borderId="0" xfId="32" applyFont="1" applyFill="1" applyBorder="1" applyAlignment="1">
      <alignment vertical="center"/>
    </xf>
    <xf numFmtId="14" fontId="4" fillId="2" borderId="0" xfId="32" applyNumberFormat="1" applyFont="1" applyFill="1" applyBorder="1" applyAlignment="1">
      <alignment horizontal="center" vertical="center"/>
    </xf>
    <xf numFmtId="0" fontId="4" fillId="2" borderId="5" xfId="32" applyFont="1" applyFill="1" applyBorder="1" applyAlignment="1">
      <alignment vertical="center"/>
    </xf>
    <xf numFmtId="0" fontId="26" fillId="0" borderId="0" xfId="32" applyFont="1" applyBorder="1" applyAlignment="1">
      <alignment horizontal="right" vertical="center"/>
    </xf>
    <xf numFmtId="0" fontId="4" fillId="0" borderId="0" xfId="32" applyFont="1" applyBorder="1" applyAlignment="1">
      <alignment horizontal="right" vertical="center"/>
    </xf>
    <xf numFmtId="1" fontId="4" fillId="2" borderId="0" xfId="32" applyNumberFormat="1" applyFont="1" applyFill="1" applyBorder="1" applyAlignment="1">
      <alignment horizontal="center" vertical="center"/>
    </xf>
    <xf numFmtId="0" fontId="4" fillId="2" borderId="0" xfId="32" applyFont="1" applyFill="1" applyBorder="1" applyAlignment="1">
      <alignment horizontal="right" vertical="center"/>
    </xf>
    <xf numFmtId="0" fontId="4" fillId="2" borderId="5" xfId="32" applyFont="1" applyFill="1" applyBorder="1" applyAlignment="1">
      <alignment horizontal="center" vertical="center"/>
    </xf>
    <xf numFmtId="0" fontId="14" fillId="0" borderId="0" xfId="32" quotePrefix="1" applyFont="1" applyBorder="1" applyAlignment="1">
      <alignment vertical="center"/>
    </xf>
    <xf numFmtId="0" fontId="27" fillId="0" borderId="0" xfId="32" quotePrefix="1" applyFont="1" applyFill="1" applyBorder="1" applyAlignment="1">
      <alignment vertical="center"/>
    </xf>
    <xf numFmtId="0" fontId="26" fillId="0" borderId="0" xfId="32" applyFont="1" applyBorder="1" applyAlignment="1">
      <alignment vertical="center"/>
    </xf>
    <xf numFmtId="0" fontId="4" fillId="2" borderId="0" xfId="32" applyFont="1" applyFill="1" applyBorder="1" applyAlignment="1">
      <alignment horizontal="center" vertical="center"/>
    </xf>
    <xf numFmtId="165" fontId="4" fillId="2" borderId="5" xfId="35" applyFont="1" applyFill="1" applyBorder="1" applyAlignment="1">
      <alignment horizontal="center" vertical="center"/>
    </xf>
    <xf numFmtId="165" fontId="4" fillId="0" borderId="0" xfId="35" applyFont="1" applyFill="1" applyBorder="1" applyAlignment="1">
      <alignment horizontal="center" vertical="center"/>
    </xf>
    <xf numFmtId="0" fontId="4" fillId="0" borderId="0" xfId="32" applyFont="1" applyAlignment="1">
      <alignment vertical="center"/>
    </xf>
    <xf numFmtId="0" fontId="4" fillId="2" borderId="6" xfId="32" applyFont="1" applyFill="1" applyBorder="1" applyAlignment="1">
      <alignment horizontal="right" vertical="center"/>
    </xf>
    <xf numFmtId="0" fontId="4" fillId="2" borderId="7" xfId="32" applyFont="1" applyFill="1" applyBorder="1" applyAlignment="1">
      <alignment horizontal="center" vertical="center"/>
    </xf>
    <xf numFmtId="14" fontId="4" fillId="2" borderId="7" xfId="32" applyNumberFormat="1" applyFont="1" applyFill="1" applyBorder="1" applyAlignment="1">
      <alignment horizontal="center" vertical="center"/>
    </xf>
    <xf numFmtId="0" fontId="4" fillId="2" borderId="7" xfId="32" applyFont="1" applyFill="1" applyBorder="1" applyAlignment="1">
      <alignment vertical="center"/>
    </xf>
    <xf numFmtId="0" fontId="4" fillId="2" borderId="8" xfId="32" applyFont="1" applyFill="1" applyBorder="1" applyAlignment="1">
      <alignment vertical="center"/>
    </xf>
    <xf numFmtId="0" fontId="43" fillId="0" borderId="0" xfId="32" applyNumberFormat="1" applyFont="1" applyBorder="1" applyAlignment="1">
      <alignment horizontal="center" vertical="center"/>
    </xf>
    <xf numFmtId="0" fontId="4" fillId="0" borderId="0" xfId="32" applyFont="1" applyBorder="1" applyAlignment="1">
      <alignment horizontal="center" vertical="center"/>
    </xf>
    <xf numFmtId="14" fontId="9" fillId="0" borderId="0" xfId="32" applyNumberFormat="1" applyFont="1" applyBorder="1" applyAlignment="1">
      <alignment horizontal="center" vertical="center"/>
    </xf>
    <xf numFmtId="171" fontId="9" fillId="0" borderId="0" xfId="32" applyNumberFormat="1" applyFont="1" applyBorder="1" applyAlignment="1">
      <alignment horizontal="center" vertical="center"/>
    </xf>
    <xf numFmtId="0" fontId="9" fillId="0" borderId="5" xfId="32" applyFont="1" applyBorder="1" applyAlignment="1">
      <alignment horizontal="center" vertical="center"/>
    </xf>
    <xf numFmtId="0" fontId="4" fillId="0" borderId="5" xfId="0" applyFont="1" applyFill="1" applyBorder="1" applyAlignment="1">
      <alignment horizontal="center" vertical="center"/>
    </xf>
    <xf numFmtId="0" fontId="9" fillId="0" borderId="0" xfId="0" applyFont="1" applyBorder="1" applyAlignment="1">
      <alignment horizontal="left" vertical="center"/>
    </xf>
    <xf numFmtId="4" fontId="8" fillId="0" borderId="5" xfId="12" applyNumberFormat="1" applyFont="1" applyFill="1" applyBorder="1" applyAlignment="1">
      <alignment horizontal="right" vertical="center" wrapText="1"/>
    </xf>
    <xf numFmtId="4" fontId="4" fillId="0" borderId="0" xfId="21" applyNumberFormat="1" applyFont="1" applyFill="1" applyBorder="1" applyAlignment="1">
      <alignment horizontal="center" vertical="center"/>
    </xf>
    <xf numFmtId="0" fontId="4" fillId="0" borderId="0" xfId="32" quotePrefix="1" applyFont="1" applyFill="1" applyBorder="1" applyAlignment="1">
      <alignment vertical="center"/>
    </xf>
    <xf numFmtId="0" fontId="8" fillId="0" borderId="0" xfId="12" applyFont="1" applyFill="1" applyBorder="1" applyAlignment="1">
      <alignment horizontal="center" vertical="center" wrapText="1"/>
    </xf>
    <xf numFmtId="10" fontId="8" fillId="0" borderId="0" xfId="12" quotePrefix="1" applyNumberFormat="1" applyFont="1" applyFill="1" applyBorder="1" applyAlignment="1">
      <alignment horizontal="center" vertical="center" wrapText="1"/>
    </xf>
    <xf numFmtId="0" fontId="8" fillId="0" borderId="0" xfId="12" quotePrefix="1" applyFont="1" applyFill="1" applyBorder="1" applyAlignment="1">
      <alignment horizontal="center" vertical="center" wrapText="1"/>
    </xf>
    <xf numFmtId="0" fontId="9" fillId="0" borderId="0" xfId="0" applyFont="1" applyFill="1" applyBorder="1" applyAlignment="1">
      <alignment horizontal="center" vertical="center"/>
    </xf>
    <xf numFmtId="10" fontId="8" fillId="0" borderId="0" xfId="21" applyNumberFormat="1" applyFont="1" applyFill="1" applyBorder="1" applyAlignment="1">
      <alignment horizontal="center" vertical="center" wrapText="1"/>
    </xf>
    <xf numFmtId="2" fontId="19" fillId="0" borderId="0" xfId="12" applyNumberFormat="1" applyFont="1" applyFill="1" applyBorder="1" applyAlignment="1">
      <alignment horizontal="right" vertical="center" wrapText="1"/>
    </xf>
    <xf numFmtId="0" fontId="4" fillId="0" borderId="0" xfId="32" quotePrefix="1" applyFont="1" applyBorder="1" applyAlignment="1">
      <alignment vertical="center"/>
    </xf>
    <xf numFmtId="0" fontId="4" fillId="0" borderId="6" xfId="32" applyFont="1" applyBorder="1" applyAlignment="1">
      <alignment vertical="center"/>
    </xf>
    <xf numFmtId="0" fontId="4" fillId="0" borderId="7" xfId="32" applyFont="1" applyBorder="1" applyAlignment="1">
      <alignment vertical="center"/>
    </xf>
    <xf numFmtId="0" fontId="4" fillId="0" borderId="8" xfId="32" applyFont="1" applyBorder="1" applyAlignment="1">
      <alignment vertical="center"/>
    </xf>
    <xf numFmtId="0" fontId="4" fillId="0" borderId="3" xfId="32" applyFont="1" applyFill="1" applyBorder="1" applyAlignment="1">
      <alignment vertical="center"/>
    </xf>
    <xf numFmtId="0" fontId="4" fillId="2" borderId="1" xfId="24" applyFont="1" applyFill="1" applyBorder="1" applyAlignment="1">
      <alignment horizontal="right" vertical="center"/>
    </xf>
    <xf numFmtId="0" fontId="4" fillId="2" borderId="2" xfId="24" applyFont="1" applyFill="1" applyBorder="1" applyAlignment="1">
      <alignment vertical="center"/>
    </xf>
    <xf numFmtId="14" fontId="4" fillId="2" borderId="2" xfId="24" applyNumberFormat="1" applyFont="1" applyFill="1" applyBorder="1" applyAlignment="1">
      <alignment horizontal="center" vertical="center"/>
    </xf>
    <xf numFmtId="0" fontId="4" fillId="2" borderId="3" xfId="24" applyFont="1" applyFill="1" applyBorder="1" applyAlignment="1">
      <alignment vertical="center"/>
    </xf>
    <xf numFmtId="0" fontId="4" fillId="0" borderId="5" xfId="32" applyFont="1" applyFill="1" applyBorder="1" applyAlignment="1">
      <alignment vertical="center"/>
    </xf>
    <xf numFmtId="0" fontId="4" fillId="2" borderId="4" xfId="24" applyFont="1" applyFill="1" applyBorder="1" applyAlignment="1">
      <alignment horizontal="right" vertical="center"/>
    </xf>
    <xf numFmtId="0" fontId="4" fillId="2" borderId="0" xfId="24" applyFont="1" applyFill="1" applyBorder="1" applyAlignment="1">
      <alignment vertical="center"/>
    </xf>
    <xf numFmtId="14" fontId="4" fillId="2" borderId="0" xfId="24" applyNumberFormat="1" applyFont="1" applyFill="1" applyBorder="1" applyAlignment="1">
      <alignment horizontal="center" vertical="center"/>
    </xf>
    <xf numFmtId="0" fontId="4" fillId="2" borderId="5" xfId="24" applyFont="1" applyFill="1" applyBorder="1" applyAlignment="1">
      <alignment vertical="center"/>
    </xf>
    <xf numFmtId="1" fontId="4" fillId="2" borderId="0" xfId="24" applyNumberFormat="1" applyFont="1" applyFill="1" applyBorder="1" applyAlignment="1">
      <alignment horizontal="center" vertical="center"/>
    </xf>
    <xf numFmtId="0" fontId="4" fillId="2" borderId="0" xfId="24" applyFont="1" applyFill="1" applyBorder="1" applyAlignment="1">
      <alignment horizontal="right" vertical="center"/>
    </xf>
    <xf numFmtId="0" fontId="4" fillId="2" borderId="0" xfId="24" applyFont="1" applyFill="1" applyBorder="1" applyAlignment="1">
      <alignment horizontal="center" vertical="center"/>
    </xf>
    <xf numFmtId="165" fontId="4" fillId="2" borderId="0" xfId="5" applyFont="1" applyFill="1" applyBorder="1" applyAlignment="1">
      <alignment horizontal="center" vertical="center"/>
    </xf>
    <xf numFmtId="0" fontId="4" fillId="2" borderId="5" xfId="24" applyFont="1" applyFill="1" applyBorder="1" applyAlignment="1">
      <alignment horizontal="center" vertical="center"/>
    </xf>
    <xf numFmtId="0" fontId="9" fillId="0" borderId="5" xfId="32" applyFont="1" applyFill="1" applyBorder="1" applyAlignment="1">
      <alignment horizontal="center" vertical="center"/>
    </xf>
    <xf numFmtId="0" fontId="4" fillId="2" borderId="6" xfId="24" applyFont="1" applyFill="1" applyBorder="1" applyAlignment="1">
      <alignment horizontal="right" vertical="center"/>
    </xf>
    <xf numFmtId="0" fontId="4" fillId="2" borderId="7" xfId="24" applyFont="1" applyFill="1" applyBorder="1" applyAlignment="1">
      <alignment horizontal="center" vertical="center"/>
    </xf>
    <xf numFmtId="14" fontId="4" fillId="2" borderId="7" xfId="24" applyNumberFormat="1" applyFont="1" applyFill="1" applyBorder="1" applyAlignment="1">
      <alignment horizontal="center" vertical="center"/>
    </xf>
    <xf numFmtId="0" fontId="4" fillId="2" borderId="7" xfId="24" applyFont="1" applyFill="1" applyBorder="1" applyAlignment="1">
      <alignment vertical="center"/>
    </xf>
    <xf numFmtId="0" fontId="4" fillId="2" borderId="8" xfId="24" applyFont="1" applyFill="1" applyBorder="1" applyAlignment="1">
      <alignment vertical="center"/>
    </xf>
    <xf numFmtId="0" fontId="9" fillId="0" borderId="0" xfId="32" applyFont="1" applyBorder="1" applyAlignment="1">
      <alignment horizontal="right" vertical="center"/>
    </xf>
    <xf numFmtId="0" fontId="11" fillId="0" borderId="0" xfId="32" applyFont="1" applyFill="1" applyBorder="1" applyAlignment="1">
      <alignment vertical="center"/>
    </xf>
    <xf numFmtId="179" fontId="4" fillId="0" borderId="0" xfId="32" applyNumberFormat="1" applyFont="1" applyBorder="1" applyAlignment="1">
      <alignment horizontal="right" vertical="center"/>
    </xf>
    <xf numFmtId="164" fontId="4" fillId="0" borderId="0" xfId="32" applyNumberFormat="1" applyFont="1" applyBorder="1" applyAlignment="1">
      <alignment horizontal="right" vertical="center"/>
    </xf>
    <xf numFmtId="0" fontId="9" fillId="0" borderId="0" xfId="32" applyFont="1" applyBorder="1" applyAlignment="1">
      <alignment horizontal="right" vertical="center" wrapText="1"/>
    </xf>
    <xf numFmtId="0" fontId="9" fillId="0" borderId="0" xfId="32" applyFont="1" applyFill="1" applyBorder="1" applyAlignment="1">
      <alignment horizontal="right" vertical="center" wrapText="1"/>
    </xf>
    <xf numFmtId="0" fontId="9" fillId="0" borderId="0" xfId="32" applyFont="1" applyFill="1" applyBorder="1" applyAlignment="1">
      <alignment horizontal="right" vertical="center"/>
    </xf>
    <xf numFmtId="164" fontId="9" fillId="0" borderId="0" xfId="63" applyFont="1" applyFill="1" applyBorder="1" applyAlignment="1">
      <alignment horizontal="right" vertical="center"/>
    </xf>
    <xf numFmtId="0" fontId="30" fillId="2" borderId="22" xfId="29" applyFont="1" applyFill="1" applyBorder="1" applyAlignment="1">
      <alignment horizontal="center" vertical="center" wrapText="1"/>
    </xf>
    <xf numFmtId="0" fontId="30" fillId="2" borderId="62" xfId="29" applyFont="1" applyFill="1" applyBorder="1" applyAlignment="1">
      <alignment horizontal="center" vertical="center" wrapText="1"/>
    </xf>
    <xf numFmtId="0" fontId="9" fillId="0" borderId="5" xfId="32" applyFont="1" applyFill="1" applyBorder="1" applyAlignment="1">
      <alignment vertical="center"/>
    </xf>
    <xf numFmtId="10" fontId="9" fillId="0" borderId="0" xfId="44" applyNumberFormat="1" applyFont="1" applyFill="1" applyBorder="1" applyAlignment="1">
      <alignment horizontal="right" vertical="center"/>
    </xf>
    <xf numFmtId="179" fontId="4" fillId="0" borderId="0" xfId="21" applyNumberFormat="1" applyFont="1" applyFill="1" applyBorder="1" applyAlignment="1">
      <alignment horizontal="right" vertical="center"/>
    </xf>
    <xf numFmtId="179" fontId="4" fillId="0" borderId="0" xfId="21" applyNumberFormat="1" applyFont="1" applyFill="1" applyBorder="1" applyAlignment="1">
      <alignment vertical="center"/>
    </xf>
    <xf numFmtId="10" fontId="4" fillId="0" borderId="0" xfId="32" applyNumberFormat="1" applyFont="1" applyFill="1" applyBorder="1" applyAlignment="1">
      <alignment vertical="center"/>
    </xf>
    <xf numFmtId="10" fontId="4" fillId="0" borderId="0" xfId="32" quotePrefix="1" applyNumberFormat="1" applyFont="1" applyFill="1" applyBorder="1" applyAlignment="1">
      <alignment horizontal="right" vertical="center"/>
    </xf>
    <xf numFmtId="0" fontId="4" fillId="0" borderId="70" xfId="32" applyFont="1" applyFill="1" applyBorder="1" applyAlignment="1">
      <alignment horizontal="center" vertical="center"/>
    </xf>
    <xf numFmtId="3" fontId="4" fillId="0" borderId="28" xfId="32" applyNumberFormat="1" applyFont="1" applyFill="1" applyBorder="1" applyAlignment="1">
      <alignment horizontal="right" vertical="center"/>
    </xf>
    <xf numFmtId="10" fontId="4" fillId="0" borderId="0" xfId="21" quotePrefix="1" applyNumberFormat="1" applyFont="1" applyBorder="1" applyAlignment="1">
      <alignment horizontal="right" vertical="center"/>
    </xf>
    <xf numFmtId="0" fontId="4" fillId="0" borderId="0" xfId="32" applyFont="1" applyFill="1" applyBorder="1" applyAlignment="1">
      <alignment horizontal="right" vertical="center"/>
    </xf>
    <xf numFmtId="0" fontId="4" fillId="0" borderId="4" xfId="32" applyFont="1" applyFill="1" applyBorder="1" applyAlignment="1">
      <alignment horizontal="center" vertical="center"/>
    </xf>
    <xf numFmtId="3" fontId="4" fillId="0" borderId="0" xfId="32" applyNumberFormat="1" applyFont="1" applyFill="1" applyBorder="1" applyAlignment="1">
      <alignment horizontal="right" vertical="center"/>
    </xf>
    <xf numFmtId="10" fontId="4" fillId="0" borderId="5" xfId="21" applyNumberFormat="1" applyFont="1" applyFill="1" applyBorder="1" applyAlignment="1">
      <alignment vertical="center"/>
    </xf>
    <xf numFmtId="10" fontId="4" fillId="0" borderId="0" xfId="44" applyNumberFormat="1" applyFont="1" applyFill="1" applyBorder="1" applyAlignment="1">
      <alignment horizontal="right" vertical="center"/>
    </xf>
    <xf numFmtId="0" fontId="4" fillId="0" borderId="5" xfId="32" quotePrefix="1" applyFont="1" applyFill="1" applyBorder="1" applyAlignment="1">
      <alignment vertical="center"/>
    </xf>
    <xf numFmtId="179" fontId="4" fillId="0" borderId="0" xfId="21" applyNumberFormat="1" applyFont="1" applyBorder="1" applyAlignment="1">
      <alignment vertical="center"/>
    </xf>
    <xf numFmtId="10" fontId="9" fillId="0" borderId="0" xfId="32" applyNumberFormat="1" applyFont="1" applyFill="1" applyBorder="1" applyAlignment="1">
      <alignment horizontal="right" vertical="center"/>
    </xf>
    <xf numFmtId="0" fontId="9" fillId="0" borderId="0" xfId="32" applyFont="1" applyBorder="1" applyAlignment="1">
      <alignment vertical="center"/>
    </xf>
    <xf numFmtId="179" fontId="9" fillId="0" borderId="0" xfId="21" applyNumberFormat="1" applyFont="1" applyBorder="1" applyAlignment="1">
      <alignment horizontal="right" vertical="center"/>
    </xf>
    <xf numFmtId="179" fontId="9" fillId="0" borderId="0" xfId="21" applyNumberFormat="1" applyFont="1" applyBorder="1" applyAlignment="1">
      <alignment vertical="center"/>
    </xf>
    <xf numFmtId="179" fontId="9" fillId="0" borderId="0" xfId="21" applyNumberFormat="1" applyFont="1" applyFill="1" applyBorder="1" applyAlignment="1">
      <alignment horizontal="right" vertical="center"/>
    </xf>
    <xf numFmtId="10" fontId="9" fillId="0" borderId="0" xfId="32" applyNumberFormat="1" applyFont="1" applyFill="1" applyBorder="1" applyAlignment="1">
      <alignment vertical="center"/>
    </xf>
    <xf numFmtId="176" fontId="9" fillId="0" borderId="0" xfId="32" applyNumberFormat="1" applyFont="1" applyFill="1" applyBorder="1" applyAlignment="1">
      <alignment horizontal="right" vertical="center"/>
    </xf>
    <xf numFmtId="164" fontId="4" fillId="0" borderId="0" xfId="63" applyFont="1" applyFill="1" applyBorder="1" applyAlignment="1">
      <alignment horizontal="right" vertical="center"/>
    </xf>
    <xf numFmtId="164" fontId="4" fillId="0" borderId="0" xfId="63" applyFont="1" applyBorder="1" applyAlignment="1">
      <alignment vertical="center"/>
    </xf>
    <xf numFmtId="164" fontId="4" fillId="0" borderId="0" xfId="32" applyNumberFormat="1" applyFont="1" applyBorder="1" applyAlignment="1">
      <alignment vertical="center"/>
    </xf>
    <xf numFmtId="4" fontId="4" fillId="0" borderId="0" xfId="32" applyNumberFormat="1" applyFont="1" applyBorder="1" applyAlignment="1">
      <alignment vertical="center"/>
    </xf>
    <xf numFmtId="10" fontId="4" fillId="0" borderId="0" xfId="32" applyNumberFormat="1" applyFont="1" applyBorder="1" applyAlignment="1">
      <alignment vertical="center"/>
    </xf>
    <xf numFmtId="0" fontId="4" fillId="0" borderId="6" xfId="32" applyFont="1" applyFill="1" applyBorder="1" applyAlignment="1">
      <alignment horizontal="center" vertical="center"/>
    </xf>
    <xf numFmtId="3" fontId="4" fillId="0" borderId="7" xfId="32" applyNumberFormat="1" applyFont="1" applyFill="1" applyBorder="1" applyAlignment="1">
      <alignment horizontal="right" vertical="center"/>
    </xf>
    <xf numFmtId="10" fontId="4" fillId="0" borderId="7" xfId="21" quotePrefix="1" applyNumberFormat="1" applyFont="1" applyBorder="1" applyAlignment="1">
      <alignment horizontal="right" vertical="center"/>
    </xf>
    <xf numFmtId="0" fontId="4" fillId="0" borderId="7" xfId="32" applyFont="1" applyFill="1" applyBorder="1" applyAlignment="1">
      <alignment vertical="center"/>
    </xf>
    <xf numFmtId="0" fontId="4" fillId="0" borderId="8" xfId="32" applyFont="1" applyFill="1" applyBorder="1" applyAlignment="1">
      <alignment vertical="center"/>
    </xf>
    <xf numFmtId="0" fontId="4" fillId="0" borderId="1" xfId="24" applyFont="1" applyBorder="1" applyAlignment="1">
      <alignment vertical="center"/>
    </xf>
    <xf numFmtId="0" fontId="4" fillId="0" borderId="2" xfId="24" applyFont="1" applyBorder="1" applyAlignment="1">
      <alignment vertical="center"/>
    </xf>
    <xf numFmtId="0" fontId="4" fillId="0" borderId="3" xfId="24" applyFont="1" applyBorder="1" applyAlignment="1">
      <alignment vertical="center"/>
    </xf>
    <xf numFmtId="0" fontId="4" fillId="0" borderId="0" xfId="24" applyFont="1" applyBorder="1" applyAlignment="1">
      <alignment vertical="center"/>
    </xf>
    <xf numFmtId="0" fontId="4" fillId="0" borderId="4" xfId="24" applyFont="1" applyBorder="1" applyAlignment="1">
      <alignment vertical="center"/>
    </xf>
    <xf numFmtId="0" fontId="11" fillId="0" borderId="0" xfId="24" applyFont="1" applyBorder="1" applyAlignment="1">
      <alignment vertical="center"/>
    </xf>
    <xf numFmtId="0" fontId="4" fillId="0" borderId="5" xfId="24" applyFont="1" applyFill="1" applyBorder="1" applyAlignment="1">
      <alignment vertical="center"/>
    </xf>
    <xf numFmtId="0" fontId="26" fillId="0" borderId="0" xfId="24" applyFont="1" applyBorder="1" applyAlignment="1">
      <alignment horizontal="right" vertical="center"/>
    </xf>
    <xf numFmtId="0" fontId="4" fillId="0" borderId="0" xfId="24" applyFont="1" applyBorder="1" applyAlignment="1">
      <alignment horizontal="right" vertical="center"/>
    </xf>
    <xf numFmtId="0" fontId="4" fillId="0" borderId="5" xfId="24" applyFont="1" applyFill="1" applyBorder="1" applyAlignment="1">
      <alignment horizontal="center" vertical="center"/>
    </xf>
    <xf numFmtId="0" fontId="14" fillId="0" borderId="0" xfId="24" quotePrefix="1" applyFont="1" applyBorder="1" applyAlignment="1">
      <alignment vertical="center"/>
    </xf>
    <xf numFmtId="0" fontId="27" fillId="0" borderId="0" xfId="24" quotePrefix="1" applyFont="1" applyFill="1" applyBorder="1" applyAlignment="1">
      <alignment vertical="center"/>
    </xf>
    <xf numFmtId="0" fontId="26" fillId="0" borderId="0" xfId="24" applyFont="1" applyBorder="1" applyAlignment="1">
      <alignment vertical="center"/>
    </xf>
    <xf numFmtId="165" fontId="4" fillId="0" borderId="5" xfId="5" applyFont="1" applyFill="1" applyBorder="1" applyAlignment="1">
      <alignment horizontal="center" vertical="center"/>
    </xf>
    <xf numFmtId="0" fontId="9" fillId="0" borderId="0" xfId="24" applyFont="1" applyBorder="1" applyAlignment="1">
      <alignment horizontal="center" vertical="center"/>
    </xf>
    <xf numFmtId="0" fontId="4" fillId="0" borderId="0" xfId="24" applyFont="1" applyAlignment="1">
      <alignment vertical="center"/>
    </xf>
    <xf numFmtId="0" fontId="43" fillId="0" borderId="0" xfId="24" applyNumberFormat="1" applyFont="1" applyBorder="1" applyAlignment="1">
      <alignment horizontal="center" vertical="center"/>
    </xf>
    <xf numFmtId="0" fontId="4" fillId="0" borderId="0" xfId="24" applyFont="1" applyBorder="1" applyAlignment="1">
      <alignment horizontal="center" vertical="center"/>
    </xf>
    <xf numFmtId="14" fontId="9" fillId="0" borderId="0" xfId="24" applyNumberFormat="1" applyFont="1" applyBorder="1" applyAlignment="1">
      <alignment horizontal="center" vertical="center"/>
    </xf>
    <xf numFmtId="171" fontId="9" fillId="0" borderId="0" xfId="24" applyNumberFormat="1" applyFont="1" applyBorder="1" applyAlignment="1">
      <alignment horizontal="center" vertical="center"/>
    </xf>
    <xf numFmtId="171" fontId="9" fillId="0" borderId="5" xfId="24" applyNumberFormat="1" applyFont="1" applyBorder="1" applyAlignment="1">
      <alignment horizontal="center" vertical="center"/>
    </xf>
    <xf numFmtId="0" fontId="4" fillId="0" borderId="5" xfId="24" applyFont="1" applyBorder="1" applyAlignment="1">
      <alignment vertical="center"/>
    </xf>
    <xf numFmtId="0" fontId="4" fillId="0" borderId="0" xfId="24" applyFont="1" applyFill="1" applyBorder="1" applyAlignment="1">
      <alignment vertical="center"/>
    </xf>
    <xf numFmtId="0" fontId="9" fillId="0" borderId="0" xfId="24" applyFont="1" applyBorder="1" applyAlignment="1">
      <alignment horizontal="right" vertical="center"/>
    </xf>
    <xf numFmtId="0" fontId="11" fillId="0" borderId="5" xfId="24" applyFont="1" applyFill="1" applyBorder="1" applyAlignment="1">
      <alignment vertical="center"/>
    </xf>
    <xf numFmtId="0" fontId="11" fillId="0" borderId="0" xfId="24" applyFont="1" applyFill="1" applyBorder="1" applyAlignment="1">
      <alignment vertical="center"/>
    </xf>
    <xf numFmtId="0" fontId="9" fillId="0" borderId="0" xfId="24" applyFont="1" applyFill="1" applyBorder="1" applyAlignment="1">
      <alignment horizontal="right" vertical="center" wrapText="1"/>
    </xf>
    <xf numFmtId="0" fontId="9" fillId="0" borderId="5" xfId="24" applyFont="1" applyFill="1" applyBorder="1" applyAlignment="1">
      <alignment horizontal="right" vertical="center" wrapText="1"/>
    </xf>
    <xf numFmtId="0" fontId="4" fillId="0" borderId="0" xfId="24" quotePrefix="1" applyFont="1" applyBorder="1" applyAlignment="1">
      <alignment vertical="center"/>
    </xf>
    <xf numFmtId="0" fontId="9" fillId="2" borderId="0" xfId="24" applyFont="1" applyFill="1" applyBorder="1" applyAlignment="1">
      <alignment vertical="center"/>
    </xf>
    <xf numFmtId="164" fontId="4" fillId="0" borderId="0" xfId="33" applyFont="1" applyBorder="1" applyAlignment="1">
      <alignment vertical="center"/>
    </xf>
    <xf numFmtId="179" fontId="4" fillId="0" borderId="0" xfId="32" applyNumberFormat="1" applyFont="1" applyFill="1" applyBorder="1" applyAlignment="1">
      <alignment horizontal="right" vertical="center"/>
    </xf>
    <xf numFmtId="164" fontId="4" fillId="0" borderId="0" xfId="33" applyFont="1" applyFill="1" applyBorder="1" applyAlignment="1">
      <alignment vertical="center"/>
    </xf>
    <xf numFmtId="1" fontId="4" fillId="0" borderId="0" xfId="24" applyNumberFormat="1" applyFont="1" applyFill="1" applyBorder="1" applyAlignment="1">
      <alignment vertical="center"/>
    </xf>
    <xf numFmtId="179" fontId="4" fillId="0" borderId="0" xfId="32" applyNumberFormat="1" applyFont="1" applyFill="1" applyBorder="1" applyAlignment="1">
      <alignment vertical="center"/>
    </xf>
    <xf numFmtId="3" fontId="4" fillId="0" borderId="0" xfId="33" applyNumberFormat="1" applyFont="1" applyFill="1" applyBorder="1" applyAlignment="1">
      <alignment horizontal="right" vertical="center"/>
    </xf>
    <xf numFmtId="179" fontId="4" fillId="0" borderId="0" xfId="33" applyNumberFormat="1" applyFont="1" applyFill="1" applyBorder="1" applyAlignment="1">
      <alignment horizontal="right" vertical="center"/>
    </xf>
    <xf numFmtId="0" fontId="9" fillId="0" borderId="0" xfId="24" applyFont="1" applyBorder="1" applyAlignment="1">
      <alignment vertical="center"/>
    </xf>
    <xf numFmtId="179" fontId="9" fillId="0" borderId="0" xfId="33" applyNumberFormat="1" applyFont="1" applyBorder="1" applyAlignment="1">
      <alignment horizontal="right" vertical="center"/>
    </xf>
    <xf numFmtId="10" fontId="4" fillId="0" borderId="0" xfId="24" applyNumberFormat="1" applyFont="1" applyFill="1" applyBorder="1" applyAlignment="1">
      <alignment vertical="center"/>
    </xf>
    <xf numFmtId="10" fontId="9" fillId="0" borderId="5" xfId="24" applyNumberFormat="1" applyFont="1" applyFill="1" applyBorder="1" applyAlignment="1">
      <alignment horizontal="right" vertical="center"/>
    </xf>
    <xf numFmtId="10" fontId="9" fillId="0" borderId="0" xfId="24" applyNumberFormat="1" applyFont="1" applyFill="1" applyBorder="1" applyAlignment="1">
      <alignment horizontal="right" vertical="center"/>
    </xf>
    <xf numFmtId="10" fontId="4" fillId="0" borderId="5" xfId="24" quotePrefix="1" applyNumberFormat="1" applyFont="1" applyFill="1" applyBorder="1" applyAlignment="1">
      <alignment horizontal="right" vertical="center"/>
    </xf>
    <xf numFmtId="10" fontId="4" fillId="0" borderId="0" xfId="24" quotePrefix="1" applyNumberFormat="1" applyFont="1" applyFill="1" applyBorder="1" applyAlignment="1">
      <alignment horizontal="right" vertical="center"/>
    </xf>
    <xf numFmtId="0" fontId="9" fillId="2" borderId="0" xfId="24" applyFont="1" applyFill="1" applyBorder="1" applyAlignment="1">
      <alignment horizontal="left" vertical="center"/>
    </xf>
    <xf numFmtId="0" fontId="4" fillId="0" borderId="0" xfId="24" applyFont="1" applyFill="1" applyBorder="1" applyAlignment="1">
      <alignment horizontal="left" vertical="center"/>
    </xf>
    <xf numFmtId="10" fontId="4" fillId="0" borderId="0" xfId="33" applyNumberFormat="1" applyFont="1" applyFill="1" applyBorder="1" applyAlignment="1">
      <alignment horizontal="right" vertical="center"/>
    </xf>
    <xf numFmtId="10" fontId="4" fillId="0" borderId="0" xfId="44" applyNumberFormat="1" applyFont="1" applyBorder="1" applyAlignment="1">
      <alignment horizontal="right" vertical="center"/>
    </xf>
    <xf numFmtId="164" fontId="4" fillId="0" borderId="0" xfId="33" applyFont="1" applyFill="1" applyBorder="1" applyAlignment="1">
      <alignment horizontal="right" vertical="center"/>
    </xf>
    <xf numFmtId="164" fontId="9" fillId="0" borderId="0" xfId="33" applyFont="1" applyFill="1" applyBorder="1" applyAlignment="1">
      <alignment horizontal="right" vertical="center"/>
    </xf>
    <xf numFmtId="0" fontId="9" fillId="0" borderId="0" xfId="32" applyFont="1" applyFill="1" applyBorder="1" applyAlignment="1">
      <alignment horizontal="center" vertical="center"/>
    </xf>
    <xf numFmtId="0" fontId="9" fillId="0" borderId="0" xfId="24" applyFont="1" applyFill="1" applyBorder="1" applyAlignment="1">
      <alignment vertical="center"/>
    </xf>
    <xf numFmtId="10" fontId="9" fillId="0" borderId="0" xfId="44" applyNumberFormat="1" applyFont="1" applyBorder="1" applyAlignment="1">
      <alignment vertical="center"/>
    </xf>
    <xf numFmtId="164" fontId="4" fillId="0" borderId="0" xfId="2" applyFont="1" applyFill="1" applyBorder="1" applyAlignment="1">
      <alignment horizontal="right" vertical="center"/>
    </xf>
    <xf numFmtId="164" fontId="4" fillId="0" borderId="0" xfId="2" applyFont="1" applyBorder="1" applyAlignment="1">
      <alignment vertical="center"/>
    </xf>
    <xf numFmtId="0" fontId="4" fillId="0" borderId="6" xfId="24" applyFont="1" applyBorder="1" applyAlignment="1">
      <alignment vertical="center"/>
    </xf>
    <xf numFmtId="0" fontId="4" fillId="0" borderId="7" xfId="24" applyFont="1" applyBorder="1" applyAlignment="1">
      <alignment vertical="center"/>
    </xf>
    <xf numFmtId="0" fontId="4" fillId="0" borderId="7" xfId="24" applyFont="1" applyFill="1" applyBorder="1" applyAlignment="1">
      <alignment vertical="center"/>
    </xf>
    <xf numFmtId="164" fontId="4" fillId="0" borderId="7" xfId="2" applyFont="1" applyFill="1" applyBorder="1" applyAlignment="1">
      <alignment horizontal="right" vertical="center"/>
    </xf>
    <xf numFmtId="164" fontId="4" fillId="0" borderId="7" xfId="2" applyFont="1" applyBorder="1" applyAlignment="1">
      <alignment vertical="center"/>
    </xf>
    <xf numFmtId="0" fontId="4" fillId="0" borderId="8" xfId="24" applyFont="1" applyFill="1" applyBorder="1" applyAlignment="1">
      <alignment vertical="center"/>
    </xf>
    <xf numFmtId="10" fontId="9" fillId="0" borderId="0" xfId="22" applyNumberFormat="1" applyFont="1" applyBorder="1" applyAlignment="1">
      <alignment vertical="center"/>
    </xf>
    <xf numFmtId="0" fontId="4" fillId="0" borderId="0" xfId="24" applyFont="1" applyFill="1" applyBorder="1" applyAlignment="1">
      <alignment horizontal="right" vertical="center"/>
    </xf>
    <xf numFmtId="10" fontId="9" fillId="0" borderId="0" xfId="22" applyNumberFormat="1" applyFont="1" applyBorder="1" applyAlignment="1">
      <alignment horizontal="right" vertical="center"/>
    </xf>
    <xf numFmtId="176" fontId="9" fillId="0" borderId="0" xfId="24" applyNumberFormat="1" applyFont="1" applyFill="1" applyBorder="1" applyAlignment="1">
      <alignment horizontal="right" vertical="center"/>
    </xf>
    <xf numFmtId="10" fontId="4" fillId="0" borderId="0" xfId="22" applyNumberFormat="1" applyFont="1" applyBorder="1" applyAlignment="1">
      <alignment horizontal="right" vertical="center"/>
    </xf>
    <xf numFmtId="10" fontId="4" fillId="0" borderId="0" xfId="22" applyNumberFormat="1" applyFont="1" applyFill="1" applyBorder="1" applyAlignment="1">
      <alignment vertical="center"/>
    </xf>
    <xf numFmtId="172" fontId="4" fillId="0" borderId="0" xfId="22" applyNumberFormat="1" applyFont="1" applyFill="1" applyBorder="1" applyAlignment="1">
      <alignment vertical="center"/>
    </xf>
    <xf numFmtId="10" fontId="33" fillId="0" borderId="0" xfId="22" applyNumberFormat="1" applyFont="1" applyFill="1" applyBorder="1" applyAlignment="1">
      <alignment vertical="center"/>
    </xf>
    <xf numFmtId="164" fontId="9" fillId="0" borderId="0" xfId="2" applyFont="1" applyFill="1" applyBorder="1" applyAlignment="1">
      <alignment horizontal="right" vertical="center"/>
    </xf>
    <xf numFmtId="167" fontId="9" fillId="0" borderId="0" xfId="24" applyNumberFormat="1" applyFont="1" applyFill="1" applyBorder="1" applyAlignment="1">
      <alignment horizontal="right" vertical="center"/>
    </xf>
    <xf numFmtId="1" fontId="4" fillId="0" borderId="0" xfId="24" applyNumberFormat="1" applyFont="1" applyBorder="1" applyAlignment="1">
      <alignment vertical="center"/>
    </xf>
    <xf numFmtId="3" fontId="4" fillId="0" borderId="0" xfId="2" applyNumberFormat="1" applyFont="1" applyFill="1" applyBorder="1" applyAlignment="1">
      <alignment horizontal="right" vertical="center"/>
    </xf>
    <xf numFmtId="164" fontId="4" fillId="0" borderId="0" xfId="24" applyNumberFormat="1" applyFont="1" applyBorder="1" applyAlignment="1">
      <alignment vertical="center"/>
    </xf>
    <xf numFmtId="4" fontId="4" fillId="0" borderId="0" xfId="24" applyNumberFormat="1" applyFont="1" applyBorder="1" applyAlignment="1">
      <alignment vertical="center"/>
    </xf>
    <xf numFmtId="10" fontId="4" fillId="0" borderId="0" xfId="24" applyNumberFormat="1" applyFont="1" applyBorder="1" applyAlignment="1">
      <alignment vertical="center"/>
    </xf>
    <xf numFmtId="165" fontId="4" fillId="2" borderId="0" xfId="35" applyFont="1" applyFill="1" applyBorder="1" applyAlignment="1">
      <alignment horizontal="center" vertical="center"/>
    </xf>
    <xf numFmtId="165" fontId="4" fillId="2" borderId="5" xfId="64" applyFont="1" applyFill="1" applyBorder="1" applyAlignment="1">
      <alignment horizontal="center" vertical="center"/>
    </xf>
    <xf numFmtId="0" fontId="9" fillId="0" borderId="0" xfId="32" applyFont="1" applyBorder="1" applyAlignment="1">
      <alignment horizontal="center" vertical="center"/>
    </xf>
    <xf numFmtId="0" fontId="30" fillId="2" borderId="35" xfId="29" applyFont="1" applyFill="1" applyBorder="1" applyAlignment="1">
      <alignment horizontal="center" vertical="center" wrapText="1"/>
    </xf>
    <xf numFmtId="10" fontId="4" fillId="0" borderId="28" xfId="21" applyNumberFormat="1" applyFont="1" applyFill="1" applyBorder="1" applyAlignment="1">
      <alignment vertical="center"/>
    </xf>
    <xf numFmtId="10" fontId="4" fillId="0" borderId="56" xfId="21" applyNumberFormat="1" applyFont="1" applyFill="1" applyBorder="1" applyAlignment="1">
      <alignment vertical="center"/>
    </xf>
    <xf numFmtId="10" fontId="4" fillId="0" borderId="0" xfId="32" applyNumberFormat="1" applyFont="1" applyFill="1" applyBorder="1" applyAlignment="1">
      <alignment horizontal="right" vertical="center"/>
    </xf>
    <xf numFmtId="179" fontId="4" fillId="0" borderId="0" xfId="21" applyNumberFormat="1" applyFont="1" applyBorder="1" applyAlignment="1">
      <alignment horizontal="right" vertical="center"/>
    </xf>
    <xf numFmtId="176" fontId="4" fillId="0" borderId="0" xfId="32" applyNumberFormat="1" applyFont="1" applyFill="1" applyBorder="1" applyAlignment="1">
      <alignment horizontal="right" vertical="center"/>
    </xf>
    <xf numFmtId="0" fontId="4" fillId="0" borderId="34" xfId="32" applyFont="1" applyBorder="1" applyAlignment="1">
      <alignment vertical="center"/>
    </xf>
    <xf numFmtId="179" fontId="9" fillId="0" borderId="0" xfId="0" applyNumberFormat="1" applyFont="1" applyFill="1" applyBorder="1" applyAlignment="1">
      <alignment horizontal="right" vertical="center"/>
    </xf>
    <xf numFmtId="0" fontId="9" fillId="0" borderId="0" xfId="0" applyFont="1" applyBorder="1" applyAlignment="1">
      <alignment horizontal="right" vertical="center"/>
    </xf>
    <xf numFmtId="10" fontId="4" fillId="0" borderId="0" xfId="21" applyNumberFormat="1" applyFont="1" applyBorder="1" applyAlignment="1">
      <alignment horizontal="right" vertical="center"/>
    </xf>
    <xf numFmtId="0" fontId="44" fillId="0" borderId="0" xfId="0" applyFont="1" applyBorder="1" applyAlignment="1">
      <alignment vertical="center"/>
    </xf>
    <xf numFmtId="14" fontId="9" fillId="0" borderId="0" xfId="0" applyNumberFormat="1" applyFont="1" applyAlignment="1">
      <alignment horizontal="center" vertical="center"/>
    </xf>
    <xf numFmtId="0" fontId="9" fillId="0" borderId="0" xfId="0" applyFont="1" applyAlignment="1">
      <alignment horizontal="center" vertical="center"/>
    </xf>
    <xf numFmtId="0" fontId="27" fillId="0" borderId="0" xfId="0" quotePrefix="1" applyFont="1" applyBorder="1" applyAlignment="1">
      <alignment vertical="center"/>
    </xf>
    <xf numFmtId="0" fontId="41" fillId="0" borderId="0" xfId="0" applyFont="1" applyBorder="1" applyAlignment="1">
      <alignment vertical="center"/>
    </xf>
    <xf numFmtId="0" fontId="9" fillId="0" borderId="0" xfId="0" applyFont="1" applyBorder="1" applyAlignment="1">
      <alignment horizontal="center" vertical="center" wrapText="1"/>
    </xf>
    <xf numFmtId="0" fontId="40" fillId="0" borderId="0" xfId="0" applyFont="1" applyAlignment="1">
      <alignment horizontal="left" vertical="center"/>
    </xf>
    <xf numFmtId="0" fontId="9" fillId="0" borderId="0" xfId="0" applyFont="1" applyBorder="1" applyAlignment="1">
      <alignment horizontal="right" vertical="center" wrapText="1"/>
    </xf>
    <xf numFmtId="3" fontId="9" fillId="0" borderId="0" xfId="0" quotePrefix="1" applyNumberFormat="1" applyFont="1" applyFill="1" applyBorder="1" applyAlignment="1">
      <alignment vertical="center"/>
    </xf>
    <xf numFmtId="179" fontId="9" fillId="0" borderId="0" xfId="0" applyNumberFormat="1" applyFont="1" applyFill="1" applyAlignment="1">
      <alignment horizontal="right" vertical="center"/>
    </xf>
    <xf numFmtId="179" fontId="9" fillId="0" borderId="0" xfId="0" applyNumberFormat="1" applyFont="1" applyFill="1" applyBorder="1" applyAlignment="1">
      <alignment vertical="center"/>
    </xf>
    <xf numFmtId="179" fontId="9" fillId="0" borderId="0" xfId="1" applyNumberFormat="1" applyFont="1" applyFill="1" applyBorder="1" applyAlignment="1">
      <alignment horizontal="right" vertical="center"/>
    </xf>
    <xf numFmtId="179" fontId="4" fillId="0" borderId="0" xfId="0" applyNumberFormat="1" applyFont="1" applyFill="1" applyAlignment="1">
      <alignment horizontal="right" vertical="center"/>
    </xf>
    <xf numFmtId="3" fontId="4" fillId="0" borderId="0" xfId="0" applyNumberFormat="1" applyFont="1" applyBorder="1" applyAlignment="1">
      <alignment vertical="center"/>
    </xf>
    <xf numFmtId="179" fontId="4" fillId="0" borderId="0" xfId="0" applyNumberFormat="1" applyFont="1" applyFill="1" applyAlignment="1">
      <alignment vertical="center"/>
    </xf>
    <xf numFmtId="0" fontId="9" fillId="0" borderId="0" xfId="0" quotePrefix="1" applyFont="1" applyBorder="1" applyAlignment="1">
      <alignment vertical="center"/>
    </xf>
    <xf numFmtId="0" fontId="9" fillId="0" borderId="4" xfId="0" applyFont="1" applyBorder="1" applyAlignment="1">
      <alignment vertical="center"/>
    </xf>
    <xf numFmtId="3" fontId="9" fillId="0" borderId="0" xfId="0" quotePrefix="1" applyNumberFormat="1" applyFont="1" applyBorder="1" applyAlignment="1">
      <alignment vertical="center"/>
    </xf>
    <xf numFmtId="179" fontId="4" fillId="0" borderId="0" xfId="1" applyNumberFormat="1" applyFont="1" applyBorder="1" applyAlignment="1">
      <alignment horizontal="right" vertical="center"/>
    </xf>
    <xf numFmtId="179" fontId="9" fillId="0" borderId="0" xfId="0" applyNumberFormat="1" applyFont="1" applyBorder="1" applyAlignment="1">
      <alignment vertical="center"/>
    </xf>
    <xf numFmtId="179" fontId="9" fillId="0" borderId="0" xfId="0" applyNumberFormat="1" applyFont="1" applyBorder="1" applyAlignment="1">
      <alignment horizontal="right" vertical="center"/>
    </xf>
    <xf numFmtId="179" fontId="4" fillId="0" borderId="0" xfId="0" applyNumberFormat="1" applyFont="1" applyAlignment="1">
      <alignment vertical="center"/>
    </xf>
    <xf numFmtId="179" fontId="4" fillId="0" borderId="0" xfId="0" applyNumberFormat="1" applyFont="1" applyAlignment="1">
      <alignment horizontal="right" vertical="center"/>
    </xf>
    <xf numFmtId="10" fontId="4" fillId="0" borderId="0" xfId="21" applyNumberFormat="1" applyFont="1" applyAlignment="1">
      <alignment horizontal="right" vertical="center"/>
    </xf>
    <xf numFmtId="166" fontId="4" fillId="0" borderId="28" xfId="32" applyNumberFormat="1" applyFont="1" applyFill="1" applyBorder="1" applyAlignment="1">
      <alignment horizontal="right" vertical="center"/>
    </xf>
    <xf numFmtId="166" fontId="4" fillId="0" borderId="0" xfId="32" applyNumberFormat="1" applyFont="1" applyFill="1" applyBorder="1" applyAlignment="1">
      <alignment horizontal="right" vertical="center"/>
    </xf>
    <xf numFmtId="166" fontId="4" fillId="0" borderId="7" xfId="32" applyNumberFormat="1" applyFont="1" applyBorder="1" applyAlignment="1">
      <alignment vertical="center"/>
    </xf>
    <xf numFmtId="166" fontId="4" fillId="0" borderId="7" xfId="32" applyNumberFormat="1" applyFont="1" applyFill="1" applyBorder="1" applyAlignment="1">
      <alignment horizontal="right" vertical="center"/>
    </xf>
    <xf numFmtId="166" fontId="4" fillId="0" borderId="0" xfId="32" applyNumberFormat="1" applyFont="1" applyBorder="1" applyAlignment="1">
      <alignment horizontal="right" vertical="center" wrapText="1"/>
    </xf>
    <xf numFmtId="166" fontId="4" fillId="0" borderId="0" xfId="32" applyNumberFormat="1" applyFont="1" applyBorder="1" applyAlignment="1">
      <alignment vertical="center"/>
    </xf>
    <xf numFmtId="166" fontId="4" fillId="0" borderId="7" xfId="32" applyNumberFormat="1" applyFont="1" applyBorder="1" applyAlignment="1">
      <alignment horizontal="right" vertical="center" wrapText="1"/>
    </xf>
    <xf numFmtId="0" fontId="11" fillId="6" borderId="0" xfId="32" applyFont="1" applyFill="1" applyAlignment="1">
      <alignment horizontal="center" vertical="center"/>
    </xf>
    <xf numFmtId="0" fontId="11" fillId="0" borderId="0" xfId="0" applyFont="1" applyAlignment="1">
      <alignment vertical="center"/>
    </xf>
    <xf numFmtId="0" fontId="11" fillId="0" borderId="0" xfId="0" applyFont="1" applyAlignment="1">
      <alignment horizontal="right" vertical="center"/>
    </xf>
    <xf numFmtId="0" fontId="28" fillId="0" borderId="0" xfId="0" applyFont="1" applyAlignment="1">
      <alignment horizontal="left" vertical="center"/>
    </xf>
    <xf numFmtId="0" fontId="4" fillId="0" borderId="0" xfId="0" applyFont="1" applyAlignment="1">
      <alignment horizontal="center" vertical="center"/>
    </xf>
    <xf numFmtId="10" fontId="4" fillId="0" borderId="2" xfId="0" applyNumberFormat="1" applyFont="1" applyBorder="1" applyAlignment="1">
      <alignment vertical="center"/>
    </xf>
    <xf numFmtId="10" fontId="4" fillId="0" borderId="3" xfId="0" applyNumberFormat="1" applyFont="1" applyBorder="1" applyAlignment="1">
      <alignment vertical="center"/>
    </xf>
    <xf numFmtId="10" fontId="4" fillId="0" borderId="0" xfId="0" applyNumberFormat="1" applyFont="1" applyAlignment="1">
      <alignment vertical="center"/>
    </xf>
    <xf numFmtId="10" fontId="4" fillId="0" borderId="5" xfId="0" applyNumberFormat="1" applyFont="1" applyBorder="1" applyAlignment="1">
      <alignment vertical="center"/>
    </xf>
    <xf numFmtId="10" fontId="4" fillId="0" borderId="7" xfId="0" applyNumberFormat="1" applyFont="1" applyBorder="1" applyAlignment="1">
      <alignment vertical="center"/>
    </xf>
    <xf numFmtId="10" fontId="4" fillId="0" borderId="8" xfId="0" applyNumberFormat="1" applyFont="1" applyBorder="1" applyAlignment="1">
      <alignment vertical="center"/>
    </xf>
    <xf numFmtId="10" fontId="4" fillId="0" borderId="28" xfId="21" quotePrefix="1" applyNumberFormat="1" applyFont="1" applyBorder="1" applyAlignment="1">
      <alignment horizontal="right" vertical="center"/>
    </xf>
    <xf numFmtId="166" fontId="4" fillId="0" borderId="28" xfId="32" applyNumberFormat="1" applyFont="1" applyBorder="1" applyAlignment="1">
      <alignment horizontal="right" vertical="center" wrapText="1"/>
    </xf>
    <xf numFmtId="166" fontId="4" fillId="0" borderId="28" xfId="32" applyNumberFormat="1" applyFont="1" applyBorder="1" applyAlignment="1">
      <alignment vertical="center"/>
    </xf>
    <xf numFmtId="10" fontId="4" fillId="0" borderId="56" xfId="21" quotePrefix="1" applyNumberFormat="1" applyFont="1" applyBorder="1" applyAlignment="1">
      <alignment horizontal="right" vertical="center"/>
    </xf>
    <xf numFmtId="10" fontId="4" fillId="0" borderId="5" xfId="21" quotePrefix="1" applyNumberFormat="1" applyFont="1" applyBorder="1" applyAlignment="1">
      <alignment horizontal="right" vertical="center"/>
    </xf>
    <xf numFmtId="10" fontId="4" fillId="0" borderId="8" xfId="21" quotePrefix="1" applyNumberFormat="1" applyFont="1" applyBorder="1" applyAlignment="1">
      <alignment horizontal="right" vertical="center"/>
    </xf>
    <xf numFmtId="0" fontId="4" fillId="0" borderId="29" xfId="32" quotePrefix="1" applyFont="1" applyBorder="1" applyAlignment="1">
      <alignment vertical="center"/>
    </xf>
    <xf numFmtId="44" fontId="4" fillId="0" borderId="2" xfId="0" applyNumberFormat="1" applyFont="1" applyFill="1" applyBorder="1" applyAlignment="1">
      <alignment horizontal="right" vertical="center"/>
    </xf>
    <xf numFmtId="44" fontId="13" fillId="0" borderId="2" xfId="0" applyNumberFormat="1" applyFont="1" applyFill="1" applyBorder="1" applyAlignment="1">
      <alignment horizontal="right" vertical="center"/>
    </xf>
    <xf numFmtId="44" fontId="4" fillId="0" borderId="0" xfId="0" applyNumberFormat="1" applyFont="1" applyFill="1" applyBorder="1" applyAlignment="1">
      <alignment horizontal="right" vertical="center"/>
    </xf>
    <xf numFmtId="44" fontId="13" fillId="0" borderId="0" xfId="0" applyNumberFormat="1" applyFont="1" applyFill="1" applyBorder="1" applyAlignment="1">
      <alignment horizontal="right" vertical="center"/>
    </xf>
    <xf numFmtId="44" fontId="4" fillId="0" borderId="7" xfId="0" applyNumberFormat="1" applyFont="1" applyFill="1" applyBorder="1" applyAlignment="1">
      <alignment horizontal="right" vertical="center"/>
    </xf>
    <xf numFmtId="44" fontId="13" fillId="0" borderId="7" xfId="0" applyNumberFormat="1" applyFont="1" applyFill="1" applyBorder="1" applyAlignment="1">
      <alignment horizontal="right" vertical="center"/>
    </xf>
    <xf numFmtId="44" fontId="4" fillId="0" borderId="2" xfId="1" applyNumberFormat="1" applyFont="1" applyBorder="1" applyAlignment="1">
      <alignment horizontal="right" vertical="center"/>
    </xf>
    <xf numFmtId="44" fontId="4" fillId="0" borderId="0" xfId="1" applyNumberFormat="1" applyFont="1" applyFill="1" applyBorder="1" applyAlignment="1">
      <alignment horizontal="right" vertical="center"/>
    </xf>
    <xf numFmtId="44" fontId="4" fillId="0" borderId="2" xfId="1" applyNumberFormat="1" applyFont="1" applyFill="1" applyBorder="1" applyAlignment="1">
      <alignment vertical="center"/>
    </xf>
    <xf numFmtId="44" fontId="4" fillId="0" borderId="0" xfId="0" applyNumberFormat="1" applyFont="1" applyFill="1" applyAlignment="1">
      <alignment vertical="center"/>
    </xf>
    <xf numFmtId="44" fontId="8" fillId="0" borderId="33" xfId="1" applyNumberFormat="1" applyFont="1" applyFill="1" applyBorder="1" applyAlignment="1">
      <alignment vertical="center"/>
    </xf>
    <xf numFmtId="44" fontId="8" fillId="0" borderId="38" xfId="1" applyNumberFormat="1" applyFont="1" applyFill="1" applyBorder="1" applyAlignment="1">
      <alignment vertical="center"/>
    </xf>
    <xf numFmtId="44" fontId="8" fillId="0" borderId="10" xfId="1" applyNumberFormat="1" applyFont="1" applyFill="1" applyBorder="1" applyAlignment="1">
      <alignment vertical="center"/>
    </xf>
    <xf numFmtId="44" fontId="8" fillId="0" borderId="11" xfId="1" applyNumberFormat="1" applyFont="1" applyFill="1" applyBorder="1" applyAlignment="1">
      <alignment vertical="center"/>
    </xf>
    <xf numFmtId="44" fontId="8" fillId="5" borderId="10" xfId="1" applyNumberFormat="1" applyFont="1" applyFill="1" applyBorder="1" applyAlignment="1">
      <alignment horizontal="right" vertical="center"/>
    </xf>
    <xf numFmtId="44" fontId="8" fillId="5" borderId="11" xfId="1" applyNumberFormat="1" applyFont="1" applyFill="1" applyBorder="1" applyAlignment="1">
      <alignment vertical="center"/>
    </xf>
    <xf numFmtId="44" fontId="4" fillId="5" borderId="12" xfId="1" applyNumberFormat="1" applyFont="1" applyFill="1" applyBorder="1" applyAlignment="1">
      <alignment horizontal="right" vertical="center"/>
    </xf>
    <xf numFmtId="44" fontId="8" fillId="5" borderId="13" xfId="1" applyNumberFormat="1" applyFont="1" applyFill="1" applyBorder="1" applyAlignment="1">
      <alignment vertical="center"/>
    </xf>
    <xf numFmtId="0" fontId="4" fillId="0" borderId="64" xfId="0" applyFont="1" applyBorder="1" applyAlignment="1">
      <alignment vertical="center"/>
    </xf>
    <xf numFmtId="4" fontId="8" fillId="0" borderId="50" xfId="7" applyNumberFormat="1" applyFont="1" applyFill="1" applyBorder="1" applyAlignment="1">
      <alignment horizontal="right" vertical="center" wrapText="1"/>
    </xf>
    <xf numFmtId="10" fontId="8" fillId="0" borderId="50" xfId="7" applyNumberFormat="1" applyFont="1" applyFill="1" applyBorder="1" applyAlignment="1">
      <alignment horizontal="right" vertical="center" wrapText="1"/>
    </xf>
    <xf numFmtId="3" fontId="8" fillId="0" borderId="50" xfId="22" applyNumberFormat="1" applyFont="1" applyFill="1" applyBorder="1" applyAlignment="1">
      <alignment horizontal="right" vertical="center" wrapText="1"/>
    </xf>
    <xf numFmtId="10" fontId="4" fillId="0" borderId="74" xfId="0" applyNumberFormat="1" applyFont="1" applyBorder="1" applyAlignment="1">
      <alignment vertical="center"/>
    </xf>
    <xf numFmtId="0" fontId="4" fillId="0" borderId="75" xfId="0" applyFont="1" applyFill="1" applyBorder="1" applyAlignment="1">
      <alignment vertical="center"/>
    </xf>
    <xf numFmtId="4" fontId="8" fillId="0" borderId="76" xfId="7" applyNumberFormat="1" applyFont="1" applyFill="1" applyBorder="1" applyAlignment="1">
      <alignment horizontal="right" vertical="center" wrapText="1"/>
    </xf>
    <xf numFmtId="0" fontId="8" fillId="0" borderId="12" xfId="21" applyNumberFormat="1" applyFont="1" applyFill="1" applyBorder="1" applyAlignment="1">
      <alignment horizontal="right" vertical="center" wrapText="1"/>
    </xf>
    <xf numFmtId="0" fontId="30" fillId="2" borderId="67" xfId="29" applyFont="1" applyFill="1" applyBorder="1" applyAlignment="1">
      <alignment horizontal="center" vertical="center" wrapText="1"/>
    </xf>
    <xf numFmtId="0" fontId="30" fillId="2" borderId="69" xfId="29" applyFont="1" applyFill="1" applyBorder="1" applyAlignment="1">
      <alignment horizontal="center" vertical="center" wrapText="1"/>
    </xf>
    <xf numFmtId="0" fontId="30" fillId="2" borderId="35" xfId="29" applyFont="1" applyFill="1" applyBorder="1" applyAlignment="1">
      <alignment horizontal="center" vertical="center" wrapText="1"/>
    </xf>
    <xf numFmtId="0" fontId="30" fillId="2" borderId="68" xfId="29" applyFont="1" applyFill="1" applyBorder="1" applyAlignment="1">
      <alignment horizontal="center" vertical="center" wrapText="1"/>
    </xf>
    <xf numFmtId="0" fontId="30" fillId="2" borderId="30" xfId="29" applyFont="1" applyFill="1" applyBorder="1" applyAlignment="1">
      <alignment horizontal="center" vertical="center" wrapText="1"/>
    </xf>
    <xf numFmtId="0" fontId="8" fillId="0" borderId="43" xfId="9" applyFont="1" applyFill="1" applyBorder="1" applyAlignment="1">
      <alignment horizontal="center" vertical="center" wrapText="1"/>
    </xf>
    <xf numFmtId="0" fontId="8" fillId="0" borderId="47" xfId="9" applyFont="1" applyFill="1" applyBorder="1" applyAlignment="1">
      <alignment horizontal="center" vertical="center" wrapText="1"/>
    </xf>
    <xf numFmtId="0" fontId="8" fillId="0" borderId="14" xfId="9" applyFont="1" applyFill="1" applyBorder="1" applyAlignment="1">
      <alignment horizontal="center" vertical="center" wrapText="1"/>
    </xf>
    <xf numFmtId="0" fontId="8" fillId="0" borderId="60" xfId="9" applyFont="1" applyFill="1" applyBorder="1" applyAlignment="1">
      <alignment horizontal="center" vertical="center" wrapText="1"/>
    </xf>
    <xf numFmtId="4" fontId="8" fillId="0" borderId="71" xfId="12" applyNumberFormat="1" applyFont="1" applyFill="1" applyBorder="1" applyAlignment="1">
      <alignment horizontal="center" vertical="center" wrapText="1"/>
    </xf>
    <xf numFmtId="4" fontId="8" fillId="0" borderId="72" xfId="12" applyNumberFormat="1" applyFont="1" applyFill="1" applyBorder="1" applyAlignment="1">
      <alignment horizontal="center" vertical="center" wrapText="1"/>
    </xf>
    <xf numFmtId="4" fontId="8" fillId="0" borderId="63" xfId="12" applyNumberFormat="1" applyFont="1" applyFill="1" applyBorder="1" applyAlignment="1">
      <alignment horizontal="center" vertical="center" wrapText="1"/>
    </xf>
    <xf numFmtId="0" fontId="8" fillId="0" borderId="43" xfId="8" applyFont="1" applyFill="1" applyBorder="1" applyAlignment="1">
      <alignment horizontal="left" vertical="center" wrapText="1"/>
    </xf>
    <xf numFmtId="0" fontId="8" fillId="0" borderId="47" xfId="8" applyFont="1" applyFill="1" applyBorder="1" applyAlignment="1">
      <alignment horizontal="left" vertical="center" wrapText="1"/>
    </xf>
    <xf numFmtId="0" fontId="8" fillId="0" borderId="14" xfId="8" applyFont="1" applyFill="1" applyBorder="1" applyAlignment="1">
      <alignment horizontal="left" vertical="center" wrapText="1"/>
    </xf>
    <xf numFmtId="0" fontId="32" fillId="0" borderId="49" xfId="31" applyFont="1" applyFill="1" applyBorder="1" applyAlignment="1">
      <alignment horizontal="left" vertical="center" wrapText="1"/>
    </xf>
    <xf numFmtId="0" fontId="32" fillId="0" borderId="41" xfId="31" applyFont="1" applyFill="1" applyBorder="1" applyAlignment="1">
      <alignment horizontal="left" vertical="center" wrapText="1"/>
    </xf>
    <xf numFmtId="0" fontId="32" fillId="0" borderId="10" xfId="31" applyFont="1" applyFill="1" applyBorder="1" applyAlignment="1">
      <alignment horizontal="left" vertical="center" wrapText="1"/>
    </xf>
    <xf numFmtId="0" fontId="32" fillId="0" borderId="12" xfId="3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0" fontId="4" fillId="2" borderId="40"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1" xfId="0" applyFont="1" applyFill="1" applyBorder="1" applyAlignment="1">
      <alignment horizontal="center" vertical="center"/>
    </xf>
    <xf numFmtId="0" fontId="8" fillId="2" borderId="40" xfId="29" applyFont="1" applyFill="1" applyBorder="1" applyAlignment="1">
      <alignment horizontal="center" vertical="center" wrapText="1"/>
    </xf>
    <xf numFmtId="0" fontId="8" fillId="2" borderId="39" xfId="29" applyFont="1" applyFill="1" applyBorder="1" applyAlignment="1">
      <alignment horizontal="center" vertical="center" wrapText="1"/>
    </xf>
    <xf numFmtId="0" fontId="8" fillId="2" borderId="41" xfId="29"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5" xfId="0" applyFont="1" applyFill="1" applyBorder="1" applyAlignment="1">
      <alignment horizontal="left" vertical="center"/>
    </xf>
    <xf numFmtId="0" fontId="4" fillId="0" borderId="0" xfId="0" applyFont="1" applyBorder="1" applyAlignment="1">
      <alignment horizontal="left" vertical="center"/>
    </xf>
    <xf numFmtId="0" fontId="4" fillId="0" borderId="5" xfId="0" applyFont="1" applyBorder="1" applyAlignment="1">
      <alignment horizontal="left" vertical="center"/>
    </xf>
    <xf numFmtId="0" fontId="9" fillId="0" borderId="0" xfId="0" applyFont="1" applyBorder="1" applyAlignment="1">
      <alignment horizontal="left" vertical="center"/>
    </xf>
    <xf numFmtId="0" fontId="9" fillId="0" borderId="5" xfId="0" applyFont="1" applyBorder="1" applyAlignment="1">
      <alignment horizontal="left" vertical="center"/>
    </xf>
  </cellXfs>
  <cellStyles count="66">
    <cellStyle name="Euro" xfId="1" xr:uid="{00000000-0005-0000-0000-000000000000}"/>
    <cellStyle name="Euro 2" xfId="2" xr:uid="{00000000-0005-0000-0000-000001000000}"/>
    <cellStyle name="Euro 2 2" xfId="33" xr:uid="{00000000-0005-0000-0000-000002000000}"/>
    <cellStyle name="Euro 2 3" xfId="63" xr:uid="{00000000-0005-0000-0000-000003000000}"/>
    <cellStyle name="Hyperlink 2" xfId="34" xr:uid="{00000000-0005-0000-0000-000004000000}"/>
    <cellStyle name="Komma" xfId="4" builtinId="3"/>
    <cellStyle name="Komma 2" xfId="5" xr:uid="{00000000-0005-0000-0000-000006000000}"/>
    <cellStyle name="Komma 2 2" xfId="35" xr:uid="{00000000-0005-0000-0000-000007000000}"/>
    <cellStyle name="Komma 3" xfId="6" xr:uid="{00000000-0005-0000-0000-000008000000}"/>
    <cellStyle name="Komma 3 2" xfId="36" xr:uid="{00000000-0005-0000-0000-000009000000}"/>
    <cellStyle name="Komma 4" xfId="37" xr:uid="{00000000-0005-0000-0000-00000A000000}"/>
    <cellStyle name="Komma 4 2" xfId="38" xr:uid="{00000000-0005-0000-0000-00000B000000}"/>
    <cellStyle name="Komma 4 3" xfId="39" xr:uid="{00000000-0005-0000-0000-00000C000000}"/>
    <cellStyle name="Komma 5" xfId="40" xr:uid="{00000000-0005-0000-0000-00000D000000}"/>
    <cellStyle name="Komma 6" xfId="41" xr:uid="{00000000-0005-0000-0000-00000E000000}"/>
    <cellStyle name="Komma 7" xfId="42" xr:uid="{00000000-0005-0000-0000-00000F000000}"/>
    <cellStyle name="Komma 8" xfId="43" xr:uid="{00000000-0005-0000-0000-000010000000}"/>
    <cellStyle name="Komma 9" xfId="64" xr:uid="{00000000-0005-0000-0000-000011000000}"/>
    <cellStyle name="Link" xfId="3" builtinId="8"/>
    <cellStyle name="Normal_Concentration_1" xfId="7" xr:uid="{00000000-0005-0000-0000-000013000000}"/>
    <cellStyle name="Normal_Insurances_1" xfId="8" xr:uid="{00000000-0005-0000-0000-000014000000}"/>
    <cellStyle name="Normal_Object Type_1" xfId="9" xr:uid="{00000000-0005-0000-0000-000015000000}"/>
    <cellStyle name="Normal_Obligor Region" xfId="10" xr:uid="{00000000-0005-0000-0000-000016000000}"/>
    <cellStyle name="Normal_Original PB" xfId="11" xr:uid="{00000000-0005-0000-0000-000017000000}"/>
    <cellStyle name="Normal_Original PB_1" xfId="12" xr:uid="{00000000-0005-0000-0000-000018000000}"/>
    <cellStyle name="Normal_Original Term_1" xfId="13" xr:uid="{00000000-0005-0000-0000-000019000000}"/>
    <cellStyle name="Normal_Payment" xfId="14" xr:uid="{00000000-0005-0000-0000-00001A000000}"/>
    <cellStyle name="Normal_Payment_1" xfId="15" xr:uid="{00000000-0005-0000-0000-00001B000000}"/>
    <cellStyle name="Normal_Remaining Term_1" xfId="16" xr:uid="{00000000-0005-0000-0000-00001C000000}"/>
    <cellStyle name="Normal_Seasoning_1" xfId="17" xr:uid="{00000000-0005-0000-0000-00001D000000}"/>
    <cellStyle name="Normal_Sheet1" xfId="18" xr:uid="{00000000-0005-0000-0000-00001E000000}"/>
    <cellStyle name="Normal_Yield" xfId="19" xr:uid="{00000000-0005-0000-0000-00001F000000}"/>
    <cellStyle name="Normal_Yield_1" xfId="20" xr:uid="{00000000-0005-0000-0000-000020000000}"/>
    <cellStyle name="Prozent" xfId="21" builtinId="5"/>
    <cellStyle name="Prozent 2" xfId="22" xr:uid="{00000000-0005-0000-0000-000022000000}"/>
    <cellStyle name="Prozent 2 2" xfId="44" xr:uid="{00000000-0005-0000-0000-000023000000}"/>
    <cellStyle name="Prozent 3" xfId="23" xr:uid="{00000000-0005-0000-0000-000024000000}"/>
    <cellStyle name="Prozent 3 2" xfId="45" xr:uid="{00000000-0005-0000-0000-000025000000}"/>
    <cellStyle name="Prozent 4" xfId="46" xr:uid="{00000000-0005-0000-0000-000026000000}"/>
    <cellStyle name="Prozent 4 2" xfId="47" xr:uid="{00000000-0005-0000-0000-000027000000}"/>
    <cellStyle name="Prozent 4 3" xfId="48" xr:uid="{00000000-0005-0000-0000-000028000000}"/>
    <cellStyle name="Prozent 5" xfId="49" xr:uid="{00000000-0005-0000-0000-000029000000}"/>
    <cellStyle name="Prozent 6" xfId="50" xr:uid="{00000000-0005-0000-0000-00002A000000}"/>
    <cellStyle name="Prozent 7" xfId="51" xr:uid="{00000000-0005-0000-0000-00002B000000}"/>
    <cellStyle name="Prozent 8" xfId="52" xr:uid="{00000000-0005-0000-0000-00002C000000}"/>
    <cellStyle name="Standard" xfId="0" builtinId="0"/>
    <cellStyle name="Standard 12" xfId="65" xr:uid="{00000000-0005-0000-0000-00002E000000}"/>
    <cellStyle name="Standard 2" xfId="24" xr:uid="{00000000-0005-0000-0000-00002F000000}"/>
    <cellStyle name="Standard 2 2" xfId="32" xr:uid="{00000000-0005-0000-0000-000030000000}"/>
    <cellStyle name="Standard 3" xfId="53" xr:uid="{00000000-0005-0000-0000-000031000000}"/>
    <cellStyle name="Standard 3 2" xfId="58" xr:uid="{00000000-0005-0000-0000-000032000000}"/>
    <cellStyle name="Standard 4" xfId="54" xr:uid="{00000000-0005-0000-0000-000033000000}"/>
    <cellStyle name="Standard 5" xfId="62" xr:uid="{00000000-0005-0000-0000-000034000000}"/>
    <cellStyle name="Standard_11. Insurances" xfId="25" xr:uid="{00000000-0005-0000-0000-000035000000}"/>
    <cellStyle name="Standard_Current PB" xfId="26" xr:uid="{00000000-0005-0000-0000-000036000000}"/>
    <cellStyle name="Standard_Downpayment" xfId="27" xr:uid="{00000000-0005-0000-0000-000037000000}"/>
    <cellStyle name="Standard_Obligor Region" xfId="28" xr:uid="{00000000-0005-0000-0000-000038000000}"/>
    <cellStyle name="Standard_Original PB" xfId="29" xr:uid="{00000000-0005-0000-0000-000039000000}"/>
    <cellStyle name="Standard_Seasoning" xfId="30" xr:uid="{00000000-0005-0000-0000-00003A000000}"/>
    <cellStyle name="Standard_Tabelle1" xfId="31" xr:uid="{00000000-0005-0000-0000-00003B000000}"/>
    <cellStyle name="Währung 2" xfId="55" xr:uid="{00000000-0005-0000-0000-00003C000000}"/>
    <cellStyle name="Währung 2 2" xfId="59" xr:uid="{00000000-0005-0000-0000-00003D000000}"/>
    <cellStyle name="Währung 3" xfId="56" xr:uid="{00000000-0005-0000-0000-00003E000000}"/>
    <cellStyle name="Währung 3 2" xfId="60" xr:uid="{00000000-0005-0000-0000-00003F000000}"/>
    <cellStyle name="Währung 4" xfId="57" xr:uid="{00000000-0005-0000-0000-000040000000}"/>
    <cellStyle name="Währung 4 2" xfId="61" xr:uid="{00000000-0005-0000-0000-000041000000}"/>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Original Principal Balance'!$D$14:$D$50</c:f>
              <c:strCache>
                <c:ptCount val="37"/>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70000:70000</c:v>
                </c:pt>
                <c:pt idx="36">
                  <c:v>70001:     </c:v>
                </c:pt>
              </c:strCache>
            </c:strRef>
          </c:cat>
          <c:val>
            <c:numRef>
              <c:f>'7. Original Principal Balance'!$E$14:$E$50</c:f>
              <c:numCache>
                <c:formatCode>#,##0.00</c:formatCode>
                <c:ptCount val="37"/>
                <c:pt idx="0">
                  <c:v>47860.759999999995</c:v>
                </c:pt>
                <c:pt idx="1">
                  <c:v>3726320.8699999992</c:v>
                </c:pt>
                <c:pt idx="2">
                  <c:v>26613993.529999979</c:v>
                </c:pt>
                <c:pt idx="3">
                  <c:v>72253775.819999903</c:v>
                </c:pt>
                <c:pt idx="4">
                  <c:v>128180285.63999954</c:v>
                </c:pt>
                <c:pt idx="5">
                  <c:v>199673538.92000088</c:v>
                </c:pt>
                <c:pt idx="6">
                  <c:v>241575594.66000035</c:v>
                </c:pt>
                <c:pt idx="7">
                  <c:v>295712268.82000095</c:v>
                </c:pt>
                <c:pt idx="8">
                  <c:v>304955344.94999933</c:v>
                </c:pt>
                <c:pt idx="9">
                  <c:v>298442385.66999966</c:v>
                </c:pt>
                <c:pt idx="10">
                  <c:v>321027889.71999866</c:v>
                </c:pt>
                <c:pt idx="11">
                  <c:v>281500049.68999875</c:v>
                </c:pt>
                <c:pt idx="12">
                  <c:v>273824006.36000001</c:v>
                </c:pt>
                <c:pt idx="13">
                  <c:v>234030413.50000069</c:v>
                </c:pt>
                <c:pt idx="14">
                  <c:v>212646919.95999932</c:v>
                </c:pt>
                <c:pt idx="15">
                  <c:v>195060229.90000048</c:v>
                </c:pt>
                <c:pt idx="16">
                  <c:v>157628965.97999996</c:v>
                </c:pt>
                <c:pt idx="17">
                  <c:v>143291823.77000007</c:v>
                </c:pt>
                <c:pt idx="18">
                  <c:v>111681641.02999988</c:v>
                </c:pt>
                <c:pt idx="19">
                  <c:v>96977798.909999982</c:v>
                </c:pt>
                <c:pt idx="20">
                  <c:v>87809160.200000122</c:v>
                </c:pt>
                <c:pt idx="21">
                  <c:v>71402878.120000049</c:v>
                </c:pt>
                <c:pt idx="22">
                  <c:v>64937342.529999979</c:v>
                </c:pt>
                <c:pt idx="23">
                  <c:v>50303593.540000007</c:v>
                </c:pt>
                <c:pt idx="24">
                  <c:v>44969336.280000016</c:v>
                </c:pt>
                <c:pt idx="25">
                  <c:v>44982580.469999991</c:v>
                </c:pt>
                <c:pt idx="26">
                  <c:v>29543422.470000017</c:v>
                </c:pt>
                <c:pt idx="27">
                  <c:v>29187038.089999992</c:v>
                </c:pt>
                <c:pt idx="28">
                  <c:v>20182751.460000001</c:v>
                </c:pt>
                <c:pt idx="29">
                  <c:v>19943807.910000004</c:v>
                </c:pt>
                <c:pt idx="30">
                  <c:v>19824190.789999995</c:v>
                </c:pt>
                <c:pt idx="31">
                  <c:v>12725363.150000002</c:v>
                </c:pt>
                <c:pt idx="32">
                  <c:v>12929763.450000001</c:v>
                </c:pt>
                <c:pt idx="33">
                  <c:v>10564806.590000004</c:v>
                </c:pt>
                <c:pt idx="34">
                  <c:v>8976891.3200000003</c:v>
                </c:pt>
                <c:pt idx="35">
                  <c:v>2450000</c:v>
                </c:pt>
                <c:pt idx="36">
                  <c:v>82785709.280000016</c:v>
                </c:pt>
              </c:numCache>
            </c:numRef>
          </c:val>
          <c:extLst>
            <c:ext xmlns:c16="http://schemas.microsoft.com/office/drawing/2014/chart" uri="{C3380CC4-5D6E-409C-BE32-E72D297353CC}">
              <c16:uniqueId val="{00000000-E51E-435E-88FA-0EEEE6A1C2D5}"/>
            </c:ext>
          </c:extLst>
        </c:ser>
        <c:dLbls>
          <c:showLegendKey val="0"/>
          <c:showVal val="0"/>
          <c:showCatName val="0"/>
          <c:showSerName val="0"/>
          <c:showPercent val="0"/>
          <c:showBubbleSize val="0"/>
        </c:dLbls>
        <c:gapWidth val="150"/>
        <c:axId val="1164787984"/>
        <c:axId val="1164786416"/>
      </c:barChart>
      <c:catAx>
        <c:axId val="11647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86416"/>
        <c:crosses val="autoZero"/>
        <c:auto val="1"/>
        <c:lblAlgn val="ctr"/>
        <c:lblOffset val="100"/>
        <c:tickLblSkip val="1"/>
        <c:tickMarkSkip val="1"/>
        <c:noMultiLvlLbl val="0"/>
      </c:catAx>
      <c:valAx>
        <c:axId val="11647864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79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Current Principal Balance'!$D$14:$D$49</c:f>
              <c:strCache>
                <c:ptCount val="36"/>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70001:     </c:v>
                </c:pt>
              </c:strCache>
            </c:strRef>
          </c:cat>
          <c:val>
            <c:numRef>
              <c:f>'8. Current Principal Balance'!$E$14:$E$49</c:f>
              <c:numCache>
                <c:formatCode>#,##0.00</c:formatCode>
                <c:ptCount val="36"/>
                <c:pt idx="0">
                  <c:v>27867834.75999983</c:v>
                </c:pt>
                <c:pt idx="1">
                  <c:v>83387080.169999316</c:v>
                </c:pt>
                <c:pt idx="2">
                  <c:v>126653374.76000081</c:v>
                </c:pt>
                <c:pt idx="3">
                  <c:v>159631902.15000191</c:v>
                </c:pt>
                <c:pt idx="4">
                  <c:v>178624521.81000042</c:v>
                </c:pt>
                <c:pt idx="5">
                  <c:v>184664960.61999986</c:v>
                </c:pt>
                <c:pt idx="6">
                  <c:v>180835760.32000107</c:v>
                </c:pt>
                <c:pt idx="7">
                  <c:v>173276418.83000022</c:v>
                </c:pt>
                <c:pt idx="8">
                  <c:v>158441511.27000105</c:v>
                </c:pt>
                <c:pt idx="9">
                  <c:v>138153180.16000012</c:v>
                </c:pt>
                <c:pt idx="10">
                  <c:v>116825163.1400003</c:v>
                </c:pt>
                <c:pt idx="11">
                  <c:v>99820653.269999966</c:v>
                </c:pt>
                <c:pt idx="12">
                  <c:v>80509303.549999952</c:v>
                </c:pt>
                <c:pt idx="13">
                  <c:v>67066708.019999936</c:v>
                </c:pt>
                <c:pt idx="14">
                  <c:v>55860527.080000021</c:v>
                </c:pt>
                <c:pt idx="15">
                  <c:v>43722830.819999993</c:v>
                </c:pt>
                <c:pt idx="16">
                  <c:v>34926979.420000002</c:v>
                </c:pt>
                <c:pt idx="17">
                  <c:v>26996394.229999959</c:v>
                </c:pt>
                <c:pt idx="18">
                  <c:v>21921084.140000001</c:v>
                </c:pt>
                <c:pt idx="19">
                  <c:v>17672327.920000009</c:v>
                </c:pt>
                <c:pt idx="20">
                  <c:v>14323514.579999985</c:v>
                </c:pt>
                <c:pt idx="21">
                  <c:v>12319739.080000004</c:v>
                </c:pt>
                <c:pt idx="22">
                  <c:v>8453920.0899999999</c:v>
                </c:pt>
                <c:pt idx="23">
                  <c:v>7657804.870000001</c:v>
                </c:pt>
                <c:pt idx="24">
                  <c:v>6801000.2699999968</c:v>
                </c:pt>
                <c:pt idx="25">
                  <c:v>4537610.9000000004</c:v>
                </c:pt>
                <c:pt idx="26">
                  <c:v>4133354.35</c:v>
                </c:pt>
                <c:pt idx="27">
                  <c:v>4173192.3900000006</c:v>
                </c:pt>
                <c:pt idx="28">
                  <c:v>2444802.6200000006</c:v>
                </c:pt>
                <c:pt idx="29">
                  <c:v>2590487.8599999994</c:v>
                </c:pt>
                <c:pt idx="30">
                  <c:v>1706868.65</c:v>
                </c:pt>
                <c:pt idx="31">
                  <c:v>2580222.6599999997</c:v>
                </c:pt>
                <c:pt idx="32">
                  <c:v>2724455.3600000003</c:v>
                </c:pt>
                <c:pt idx="33">
                  <c:v>2211945.41</c:v>
                </c:pt>
                <c:pt idx="34">
                  <c:v>1310574.52</c:v>
                </c:pt>
                <c:pt idx="35">
                  <c:v>14669256.420000006</c:v>
                </c:pt>
              </c:numCache>
            </c:numRef>
          </c:val>
          <c:extLst>
            <c:ext xmlns:c16="http://schemas.microsoft.com/office/drawing/2014/chart" uri="{C3380CC4-5D6E-409C-BE32-E72D297353CC}">
              <c16:uniqueId val="{00000000-0197-4517-ACB1-8202FB632FFC}"/>
            </c:ext>
          </c:extLst>
        </c:ser>
        <c:dLbls>
          <c:showLegendKey val="0"/>
          <c:showVal val="0"/>
          <c:showCatName val="0"/>
          <c:showSerName val="0"/>
          <c:showPercent val="0"/>
          <c:showBubbleSize val="0"/>
        </c:dLbls>
        <c:gapWidth val="150"/>
        <c:axId val="1164791120"/>
        <c:axId val="1164794256"/>
      </c:barChart>
      <c:catAx>
        <c:axId val="116479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94256"/>
        <c:crosses val="autoZero"/>
        <c:auto val="1"/>
        <c:lblAlgn val="ctr"/>
        <c:lblOffset val="100"/>
        <c:tickLblSkip val="1"/>
        <c:tickMarkSkip val="1"/>
        <c:noMultiLvlLbl val="0"/>
      </c:catAx>
      <c:valAx>
        <c:axId val="11647942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11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Thuringia</c:v>
                </c:pt>
                <c:pt idx="10">
                  <c:v>North Rhine-Westphalia</c:v>
                </c:pt>
                <c:pt idx="11">
                  <c:v>Rhineland-Palatinate</c:v>
                </c:pt>
                <c:pt idx="12">
                  <c:v>Saarland</c:v>
                </c:pt>
                <c:pt idx="13">
                  <c:v>Saxony</c:v>
                </c:pt>
                <c:pt idx="14">
                  <c:v>Saxony-Anhalt</c:v>
                </c:pt>
                <c:pt idx="15">
                  <c:v>Schleswig-Holstein</c:v>
                </c:pt>
                <c:pt idx="16">
                  <c:v>n/a</c:v>
                </c:pt>
              </c:strCache>
            </c:strRef>
          </c:cat>
          <c:val>
            <c:numRef>
              <c:f>'10. Geographical Distribution'!$E$14:$E$30</c:f>
              <c:numCache>
                <c:formatCode>#,##0.00</c:formatCode>
                <c:ptCount val="17"/>
                <c:pt idx="0">
                  <c:v>191683457.11999962</c:v>
                </c:pt>
                <c:pt idx="1">
                  <c:v>214645223.10999945</c:v>
                </c:pt>
                <c:pt idx="2">
                  <c:v>53856183.199999906</c:v>
                </c:pt>
                <c:pt idx="3">
                  <c:v>111739247.30999993</c:v>
                </c:pt>
                <c:pt idx="4">
                  <c:v>14008619.86999999</c:v>
                </c:pt>
                <c:pt idx="5">
                  <c:v>35112694.790000036</c:v>
                </c:pt>
                <c:pt idx="6">
                  <c:v>118491023.97999986</c:v>
                </c:pt>
                <c:pt idx="7">
                  <c:v>228609544.09000039</c:v>
                </c:pt>
                <c:pt idx="8">
                  <c:v>123016526.56000008</c:v>
                </c:pt>
                <c:pt idx="9">
                  <c:v>103859751.92999968</c:v>
                </c:pt>
                <c:pt idx="10">
                  <c:v>406045562.27000195</c:v>
                </c:pt>
                <c:pt idx="11">
                  <c:v>86403943.529999763</c:v>
                </c:pt>
                <c:pt idx="12">
                  <c:v>24650839.289999999</c:v>
                </c:pt>
                <c:pt idx="13">
                  <c:v>136889404.44000018</c:v>
                </c:pt>
                <c:pt idx="14">
                  <c:v>119357779.22000019</c:v>
                </c:pt>
                <c:pt idx="15">
                  <c:v>98779219.959999725</c:v>
                </c:pt>
                <c:pt idx="16">
                  <c:v>2348245.7999999984</c:v>
                </c:pt>
              </c:numCache>
            </c:numRef>
          </c:val>
          <c:extLst>
            <c:ext xmlns:c16="http://schemas.microsoft.com/office/drawing/2014/chart" uri="{C3380CC4-5D6E-409C-BE32-E72D297353CC}">
              <c16:uniqueId val="{00000000-8371-412B-B611-44380039B6B7}"/>
            </c:ext>
          </c:extLst>
        </c:ser>
        <c:dLbls>
          <c:showLegendKey val="0"/>
          <c:showVal val="0"/>
          <c:showCatName val="0"/>
          <c:showSerName val="0"/>
          <c:showPercent val="0"/>
          <c:showBubbleSize val="0"/>
        </c:dLbls>
        <c:gapWidth val="150"/>
        <c:axId val="1164795040"/>
        <c:axId val="1164791904"/>
      </c:barChart>
      <c:catAx>
        <c:axId val="1164795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91904"/>
        <c:crosses val="autoZero"/>
        <c:auto val="1"/>
        <c:lblAlgn val="ctr"/>
        <c:lblOffset val="100"/>
        <c:tickLblSkip val="1"/>
        <c:tickMarkSkip val="1"/>
        <c:noMultiLvlLbl val="0"/>
      </c:catAx>
      <c:valAx>
        <c:axId val="11647919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50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Effective Interest Rate'!$D$14:$D$26</c:f>
              <c:strCache>
                <c:ptCount val="13"/>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strCache>
            </c:strRef>
          </c:cat>
          <c:val>
            <c:numRef>
              <c:f>'16. Effective Interest Rate'!$E$14:$E$26</c:f>
              <c:numCache>
                <c:formatCode>#,##0.00</c:formatCode>
                <c:ptCount val="13"/>
                <c:pt idx="0">
                  <c:v>3631413</c:v>
                </c:pt>
                <c:pt idx="1">
                  <c:v>154712528.7700004</c:v>
                </c:pt>
                <c:pt idx="2">
                  <c:v>455722224.19000262</c:v>
                </c:pt>
                <c:pt idx="3">
                  <c:v>767013777.59999025</c:v>
                </c:pt>
                <c:pt idx="4">
                  <c:v>332912542.06000304</c:v>
                </c:pt>
                <c:pt idx="5">
                  <c:v>205774575.66999954</c:v>
                </c:pt>
                <c:pt idx="6">
                  <c:v>103278971.98000014</c:v>
                </c:pt>
                <c:pt idx="7">
                  <c:v>23786999.010000076</c:v>
                </c:pt>
                <c:pt idx="8">
                  <c:v>17797015.750000011</c:v>
                </c:pt>
                <c:pt idx="9">
                  <c:v>3394728.870000001</c:v>
                </c:pt>
                <c:pt idx="10">
                  <c:v>675614.7</c:v>
                </c:pt>
                <c:pt idx="11">
                  <c:v>539253.31999999995</c:v>
                </c:pt>
                <c:pt idx="12">
                  <c:v>257621.55000000002</c:v>
                </c:pt>
              </c:numCache>
            </c:numRef>
          </c:val>
          <c:extLst>
            <c:ext xmlns:c16="http://schemas.microsoft.com/office/drawing/2014/chart" uri="{C3380CC4-5D6E-409C-BE32-E72D297353CC}">
              <c16:uniqueId val="{00000000-F472-45DA-AB0D-BE171531262F}"/>
            </c:ext>
          </c:extLst>
        </c:ser>
        <c:dLbls>
          <c:showLegendKey val="0"/>
          <c:showVal val="0"/>
          <c:showCatName val="0"/>
          <c:showSerName val="0"/>
          <c:showPercent val="0"/>
          <c:showBubbleSize val="0"/>
        </c:dLbls>
        <c:gapWidth val="150"/>
        <c:axId val="1164791512"/>
        <c:axId val="1164788376"/>
      </c:barChart>
      <c:catAx>
        <c:axId val="116479151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endParaRPr lang="de-DE"/>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8376"/>
        <c:crosses val="autoZero"/>
        <c:auto val="1"/>
        <c:lblAlgn val="ctr"/>
        <c:lblOffset val="100"/>
        <c:tickLblSkip val="1"/>
        <c:tickMarkSkip val="1"/>
        <c:noMultiLvlLbl val="0"/>
      </c:catAx>
      <c:valAx>
        <c:axId val="11647883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1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Seasoning'!$D$14:$D$34</c:f>
              <c:strCache>
                <c:ptCount val="21"/>
                <c:pt idx="0">
                  <c:v>21:23</c:v>
                </c:pt>
                <c:pt idx="1">
                  <c:v>24:26</c:v>
                </c:pt>
                <c:pt idx="2">
                  <c:v>27:29</c:v>
                </c:pt>
                <c:pt idx="3">
                  <c:v>30:32</c:v>
                </c:pt>
                <c:pt idx="4">
                  <c:v>33:35</c:v>
                </c:pt>
                <c:pt idx="5">
                  <c:v>36:38</c:v>
                </c:pt>
                <c:pt idx="6">
                  <c:v>39:41</c:v>
                </c:pt>
                <c:pt idx="7">
                  <c:v>42:44</c:v>
                </c:pt>
                <c:pt idx="8">
                  <c:v>45:47</c:v>
                </c:pt>
                <c:pt idx="9">
                  <c:v>48:50</c:v>
                </c:pt>
                <c:pt idx="10">
                  <c:v>51:53</c:v>
                </c:pt>
                <c:pt idx="11">
                  <c:v>54:56</c:v>
                </c:pt>
                <c:pt idx="12">
                  <c:v>57:59</c:v>
                </c:pt>
                <c:pt idx="13">
                  <c:v>60:62</c:v>
                </c:pt>
                <c:pt idx="14">
                  <c:v>63:65</c:v>
                </c:pt>
                <c:pt idx="15">
                  <c:v>66:68</c:v>
                </c:pt>
                <c:pt idx="16">
                  <c:v>69:71</c:v>
                </c:pt>
                <c:pt idx="17">
                  <c:v>72:74</c:v>
                </c:pt>
                <c:pt idx="18">
                  <c:v>75:77</c:v>
                </c:pt>
                <c:pt idx="19">
                  <c:v>78:80</c:v>
                </c:pt>
                <c:pt idx="20">
                  <c:v>81:  </c:v>
                </c:pt>
              </c:strCache>
            </c:strRef>
          </c:cat>
          <c:val>
            <c:numRef>
              <c:f>'17. Seasoning'!$E$14:$E$34</c:f>
              <c:numCache>
                <c:formatCode>#,##0.00</c:formatCode>
                <c:ptCount val="21"/>
                <c:pt idx="0">
                  <c:v>6248068.7700000042</c:v>
                </c:pt>
                <c:pt idx="1">
                  <c:v>81091920.720000163</c:v>
                </c:pt>
                <c:pt idx="2">
                  <c:v>139903280.8200005</c:v>
                </c:pt>
                <c:pt idx="3">
                  <c:v>174195997.29999956</c:v>
                </c:pt>
                <c:pt idx="4">
                  <c:v>224390702.97000042</c:v>
                </c:pt>
                <c:pt idx="5">
                  <c:v>252985988.85000101</c:v>
                </c:pt>
                <c:pt idx="6">
                  <c:v>203772486.53000039</c:v>
                </c:pt>
                <c:pt idx="7">
                  <c:v>166301088.18999997</c:v>
                </c:pt>
                <c:pt idx="8">
                  <c:v>173203570.6600005</c:v>
                </c:pt>
                <c:pt idx="9">
                  <c:v>162587154.38000008</c:v>
                </c:pt>
                <c:pt idx="10">
                  <c:v>129603922.75999975</c:v>
                </c:pt>
                <c:pt idx="11">
                  <c:v>94263691.370000109</c:v>
                </c:pt>
                <c:pt idx="12">
                  <c:v>104021282.97999994</c:v>
                </c:pt>
                <c:pt idx="13">
                  <c:v>66784569.619999684</c:v>
                </c:pt>
                <c:pt idx="14">
                  <c:v>26702499.640000042</c:v>
                </c:pt>
                <c:pt idx="15">
                  <c:v>20746665.229999989</c:v>
                </c:pt>
                <c:pt idx="16">
                  <c:v>16401319.089999974</c:v>
                </c:pt>
                <c:pt idx="17">
                  <c:v>10598243.009999996</c:v>
                </c:pt>
                <c:pt idx="18">
                  <c:v>5395568.0499999933</c:v>
                </c:pt>
                <c:pt idx="19">
                  <c:v>3140277.9299999978</c:v>
                </c:pt>
                <c:pt idx="20">
                  <c:v>7158967.6000000061</c:v>
                </c:pt>
              </c:numCache>
            </c:numRef>
          </c:val>
          <c:extLst>
            <c:ext xmlns:c16="http://schemas.microsoft.com/office/drawing/2014/chart" uri="{C3380CC4-5D6E-409C-BE32-E72D297353CC}">
              <c16:uniqueId val="{00000000-F048-4FF6-9B79-217CD467C716}"/>
            </c:ext>
          </c:extLst>
        </c:ser>
        <c:dLbls>
          <c:showLegendKey val="0"/>
          <c:showVal val="0"/>
          <c:showCatName val="0"/>
          <c:showSerName val="0"/>
          <c:showPercent val="0"/>
          <c:showBubbleSize val="0"/>
        </c:dLbls>
        <c:gapWidth val="150"/>
        <c:axId val="1164795824"/>
        <c:axId val="1164784456"/>
      </c:barChart>
      <c:catAx>
        <c:axId val="11647958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4456"/>
        <c:crosses val="autoZero"/>
        <c:auto val="1"/>
        <c:lblAlgn val="ctr"/>
        <c:lblOffset val="100"/>
        <c:tickLblSkip val="1"/>
        <c:tickMarkSkip val="1"/>
        <c:noMultiLvlLbl val="0"/>
      </c:catAx>
      <c:valAx>
        <c:axId val="11647844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58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Remaining Term'!$D$14:$D$31</c:f>
              <c:strCache>
                <c:ptCount val="18"/>
                <c:pt idx="0">
                  <c:v>   : -1</c:v>
                </c:pt>
                <c:pt idx="1">
                  <c:v>  0:  6</c:v>
                </c:pt>
                <c:pt idx="2">
                  <c:v>  7: 13</c:v>
                </c:pt>
                <c:pt idx="3">
                  <c:v> 14: 20</c:v>
                </c:pt>
                <c:pt idx="4">
                  <c:v> 21: 27</c:v>
                </c:pt>
                <c:pt idx="5">
                  <c:v> 28: 34</c:v>
                </c:pt>
                <c:pt idx="6">
                  <c:v> 35: 41</c:v>
                </c:pt>
                <c:pt idx="7">
                  <c:v> 42: 48</c:v>
                </c:pt>
                <c:pt idx="8">
                  <c:v> 49: 55</c:v>
                </c:pt>
                <c:pt idx="9">
                  <c:v> 56: 62</c:v>
                </c:pt>
                <c:pt idx="10">
                  <c:v> 63: 69</c:v>
                </c:pt>
                <c:pt idx="11">
                  <c:v> 70: 76</c:v>
                </c:pt>
                <c:pt idx="12">
                  <c:v> 77: 83</c:v>
                </c:pt>
                <c:pt idx="13">
                  <c:v> 84: 90</c:v>
                </c:pt>
                <c:pt idx="14">
                  <c:v> 91: 97</c:v>
                </c:pt>
                <c:pt idx="15">
                  <c:v> 98:104</c:v>
                </c:pt>
                <c:pt idx="16">
                  <c:v>105:107</c:v>
                </c:pt>
                <c:pt idx="17">
                  <c:v>108:   </c:v>
                </c:pt>
              </c:strCache>
            </c:strRef>
          </c:cat>
          <c:val>
            <c:numRef>
              <c:f>'18. Remaining Term'!$E$14:$E$31</c:f>
              <c:numCache>
                <c:formatCode>#,##0.00</c:formatCode>
                <c:ptCount val="18"/>
                <c:pt idx="0">
                  <c:v>5514666.5300000086</c:v>
                </c:pt>
                <c:pt idx="1">
                  <c:v>108630458.02999958</c:v>
                </c:pt>
                <c:pt idx="2">
                  <c:v>227225434.69999975</c:v>
                </c:pt>
                <c:pt idx="3">
                  <c:v>270090522.24999768</c:v>
                </c:pt>
                <c:pt idx="4">
                  <c:v>329027466.05000186</c:v>
                </c:pt>
                <c:pt idx="5">
                  <c:v>290429606.81000078</c:v>
                </c:pt>
                <c:pt idx="6">
                  <c:v>247802400.69000152</c:v>
                </c:pt>
                <c:pt idx="7">
                  <c:v>148076487.97000074</c:v>
                </c:pt>
                <c:pt idx="8">
                  <c:v>82998012.199999869</c:v>
                </c:pt>
                <c:pt idx="9">
                  <c:v>90644479.64000012</c:v>
                </c:pt>
                <c:pt idx="10">
                  <c:v>73228026.419999972</c:v>
                </c:pt>
                <c:pt idx="11">
                  <c:v>61688101.679999977</c:v>
                </c:pt>
                <c:pt idx="12">
                  <c:v>51322328.670000002</c:v>
                </c:pt>
                <c:pt idx="13">
                  <c:v>53234246.000000045</c:v>
                </c:pt>
                <c:pt idx="14">
                  <c:v>27512348.830000028</c:v>
                </c:pt>
                <c:pt idx="15">
                  <c:v>1859062.4599999995</c:v>
                </c:pt>
                <c:pt idx="16">
                  <c:v>149745.37</c:v>
                </c:pt>
                <c:pt idx="17">
                  <c:v>63872.170000000006</c:v>
                </c:pt>
              </c:numCache>
            </c:numRef>
          </c:val>
          <c:extLst>
            <c:ext xmlns:c16="http://schemas.microsoft.com/office/drawing/2014/chart" uri="{C3380CC4-5D6E-409C-BE32-E72D297353CC}">
              <c16:uniqueId val="{00000000-543F-462A-A476-FD931BC2F595}"/>
            </c:ext>
          </c:extLst>
        </c:ser>
        <c:dLbls>
          <c:showLegendKey val="0"/>
          <c:showVal val="0"/>
          <c:showCatName val="0"/>
          <c:showSerName val="0"/>
          <c:showPercent val="0"/>
          <c:showBubbleSize val="0"/>
        </c:dLbls>
        <c:gapWidth val="150"/>
        <c:axId val="1164787592"/>
        <c:axId val="1164789160"/>
      </c:barChart>
      <c:catAx>
        <c:axId val="116478759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9160"/>
        <c:crosses val="autoZero"/>
        <c:auto val="1"/>
        <c:lblAlgn val="ctr"/>
        <c:lblOffset val="100"/>
        <c:tickLblSkip val="1"/>
        <c:tickMarkSkip val="1"/>
        <c:noMultiLvlLbl val="0"/>
      </c:catAx>
      <c:valAx>
        <c:axId val="11647891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759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'19. Original Term'!$D$14:$D$24</c:f>
              <c:strCache>
                <c:ptCount val="11"/>
                <c:pt idx="0">
                  <c:v>  0: 12</c:v>
                </c:pt>
                <c:pt idx="1">
                  <c:v> 13: 25</c:v>
                </c:pt>
                <c:pt idx="2">
                  <c:v> 26: 38</c:v>
                </c:pt>
                <c:pt idx="3">
                  <c:v> 39: 51</c:v>
                </c:pt>
                <c:pt idx="4">
                  <c:v> 52: 64</c:v>
                </c:pt>
                <c:pt idx="5">
                  <c:v> 65: 77</c:v>
                </c:pt>
                <c:pt idx="6">
                  <c:v> 78: 90</c:v>
                </c:pt>
                <c:pt idx="7">
                  <c:v> 91:103</c:v>
                </c:pt>
                <c:pt idx="8">
                  <c:v>104:116</c:v>
                </c:pt>
                <c:pt idx="9">
                  <c:v>117:119</c:v>
                </c:pt>
                <c:pt idx="10">
                  <c:v>120:   </c:v>
                </c:pt>
              </c:strCache>
            </c:strRef>
          </c:cat>
          <c:val>
            <c:numRef>
              <c:f>'19. Original Term'!$E$14:$E$24</c:f>
              <c:numCache>
                <c:formatCode>#,##0.00</c:formatCode>
                <c:ptCount val="11"/>
                <c:pt idx="0">
                  <c:v>-218.16999999999996</c:v>
                </c:pt>
                <c:pt idx="1">
                  <c:v>242379.88999999993</c:v>
                </c:pt>
                <c:pt idx="2">
                  <c:v>25048816.23000006</c:v>
                </c:pt>
                <c:pt idx="3">
                  <c:v>202965034.9699991</c:v>
                </c:pt>
                <c:pt idx="4">
                  <c:v>549551687.74000764</c:v>
                </c:pt>
                <c:pt idx="5">
                  <c:v>587669687.71000099</c:v>
                </c:pt>
                <c:pt idx="6">
                  <c:v>165063067.21000138</c:v>
                </c:pt>
                <c:pt idx="7">
                  <c:v>257667310.26000082</c:v>
                </c:pt>
                <c:pt idx="8">
                  <c:v>47802385.660000004</c:v>
                </c:pt>
                <c:pt idx="9">
                  <c:v>10188782.920000004</c:v>
                </c:pt>
                <c:pt idx="10">
                  <c:v>223298332.04999894</c:v>
                </c:pt>
              </c:numCache>
            </c:numRef>
          </c:val>
          <c:extLst>
            <c:ext xmlns:c16="http://schemas.microsoft.com/office/drawing/2014/chart" uri="{C3380CC4-5D6E-409C-BE32-E72D297353CC}">
              <c16:uniqueId val="{00000000-E099-4865-8A3F-3D6C8FF9E6A8}"/>
            </c:ext>
          </c:extLst>
        </c:ser>
        <c:dLbls>
          <c:showLegendKey val="0"/>
          <c:showVal val="0"/>
          <c:showCatName val="0"/>
          <c:showSerName val="0"/>
          <c:showPercent val="0"/>
          <c:showBubbleSize val="0"/>
        </c:dLbls>
        <c:gapWidth val="150"/>
        <c:axId val="1164784848"/>
        <c:axId val="1164785632"/>
      </c:barChart>
      <c:catAx>
        <c:axId val="11647848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5632"/>
        <c:crosses val="autoZero"/>
        <c:auto val="1"/>
        <c:lblAlgn val="ctr"/>
        <c:lblOffset val="100"/>
        <c:tickLblSkip val="1"/>
        <c:tickMarkSkip val="1"/>
        <c:noMultiLvlLbl val="0"/>
      </c:catAx>
      <c:valAx>
        <c:axId val="11647856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48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7.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31750</xdr:rowOff>
    </xdr:from>
    <xdr:to>
      <xdr:col>20</xdr:col>
      <xdr:colOff>746125</xdr:colOff>
      <xdr:row>60</xdr:row>
      <xdr:rowOff>3042</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 y="31750"/>
          <a:ext cx="15986124" cy="9496292"/>
        </a:xfrm>
        <a:prstGeom prst="rect">
          <a:avLst/>
        </a:prstGeom>
      </xdr:spPr>
    </xdr:pic>
    <xdr:clientData/>
  </xdr:twoCellAnchor>
  <xdr:twoCellAnchor>
    <xdr:from>
      <xdr:col>0</xdr:col>
      <xdr:colOff>231774</xdr:colOff>
      <xdr:row>1</xdr:row>
      <xdr:rowOff>57150</xdr:rowOff>
    </xdr:from>
    <xdr:to>
      <xdr:col>10</xdr:col>
      <xdr:colOff>158749</xdr:colOff>
      <xdr:row>12</xdr:row>
      <xdr:rowOff>34925</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4" y="219075"/>
          <a:ext cx="7546975" cy="175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Mobility</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105831</xdr:colOff>
      <xdr:row>53</xdr:row>
      <xdr:rowOff>39661</xdr:rowOff>
    </xdr:from>
    <xdr:to>
      <xdr:col>3</xdr:col>
      <xdr:colOff>529406</xdr:colOff>
      <xdr:row>59</xdr:row>
      <xdr:rowOff>40719</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1" y="8453411"/>
          <a:ext cx="2804825" cy="953558"/>
        </a:xfrm>
        <a:prstGeom prst="rect">
          <a:avLst/>
        </a:prstGeom>
      </xdr:spPr>
    </xdr:pic>
    <xdr:clientData/>
  </xdr:twoCellAnchor>
  <xdr:twoCellAnchor editAs="oneCell">
    <xdr:from>
      <xdr:col>18</xdr:col>
      <xdr:colOff>317500</xdr:colOff>
      <xdr:row>14</xdr:row>
      <xdr:rowOff>95250</xdr:rowOff>
    </xdr:from>
    <xdr:to>
      <xdr:col>20</xdr:col>
      <xdr:colOff>453522</xdr:colOff>
      <xdr:row>58</xdr:row>
      <xdr:rowOff>59353</xdr:rowOff>
    </xdr:to>
    <xdr:pic>
      <xdr:nvPicPr>
        <xdr:cNvPr id="3" name="Grafik 2">
          <a:extLst>
            <a:ext uri="{FF2B5EF4-FFF2-40B4-BE49-F238E27FC236}">
              <a16:creationId xmlns:a16="http://schemas.microsoft.com/office/drawing/2014/main" id="{FE21C426-3B26-E60C-5018-3776227DCF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05000" y="23177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59642" name="Diagramm 2">
          <a:extLst>
            <a:ext uri="{FF2B5EF4-FFF2-40B4-BE49-F238E27FC236}">
              <a16:creationId xmlns:a16="http://schemas.microsoft.com/office/drawing/2014/main" id="{00000000-0008-0000-0A00-0000FA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0666" name="Diagramm 2">
          <a:extLst>
            <a:ext uri="{FF2B5EF4-FFF2-40B4-BE49-F238E27FC236}">
              <a16:creationId xmlns:a16="http://schemas.microsoft.com/office/drawing/2014/main" id="{00000000-0008-0000-0C00-0000FA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1690" name="Diagramm 2">
          <a:extLst>
            <a:ext uri="{FF2B5EF4-FFF2-40B4-BE49-F238E27FC236}">
              <a16:creationId xmlns:a16="http://schemas.microsoft.com/office/drawing/2014/main" id="{00000000-0008-0000-0F00-0000F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17750" cy="818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12699</xdr:colOff>
      <xdr:row>5</xdr:row>
      <xdr:rowOff>152400</xdr:rowOff>
    </xdr:from>
    <xdr:to>
      <xdr:col>1</xdr:col>
      <xdr:colOff>2333624</xdr:colOff>
      <xdr:row>10</xdr:row>
      <xdr:rowOff>132821</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599" y="1079500"/>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2714" name="Diagramm 2">
          <a:extLst>
            <a:ext uri="{FF2B5EF4-FFF2-40B4-BE49-F238E27FC236}">
              <a16:creationId xmlns:a16="http://schemas.microsoft.com/office/drawing/2014/main" id="{00000000-0008-0000-1600-0000FA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3738" name="Diagramm 2">
          <a:extLst>
            <a:ext uri="{FF2B5EF4-FFF2-40B4-BE49-F238E27FC236}">
              <a16:creationId xmlns:a16="http://schemas.microsoft.com/office/drawing/2014/main" id="{00000000-0008-0000-1800-0000FA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4762" name="Diagramm 2">
          <a:extLst>
            <a:ext uri="{FF2B5EF4-FFF2-40B4-BE49-F238E27FC236}">
              <a16:creationId xmlns:a16="http://schemas.microsoft.com/office/drawing/2014/main" id="{00000000-0008-0000-1A00-0000FA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5786" name="Diagramm 2">
          <a:extLst>
            <a:ext uri="{FF2B5EF4-FFF2-40B4-BE49-F238E27FC236}">
              <a16:creationId xmlns:a16="http://schemas.microsoft.com/office/drawing/2014/main" id="{00000000-0008-0000-1C00-0000F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10</xdr:row>
      <xdr:rowOff>154215</xdr:rowOff>
    </xdr:from>
    <xdr:to>
      <xdr:col>2</xdr:col>
      <xdr:colOff>1545165</xdr:colOff>
      <xdr:row>13</xdr:row>
      <xdr:rowOff>52917</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84667" y="1932215"/>
          <a:ext cx="3450165" cy="438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i="0" u="none" strike="noStrike">
              <a:effectLst/>
              <a:latin typeface="Arial" panose="020B0604020202020204" pitchFamily="34" charset="0"/>
              <a:cs typeface="Arial" panose="020B0604020202020204" pitchFamily="34" charset="0"/>
            </a:rPr>
            <a:t>Contact Details</a:t>
          </a:r>
          <a:r>
            <a:rPr lang="de-DE" sz="1400">
              <a:latin typeface="Arial" panose="020B0604020202020204" pitchFamily="34" charset="0"/>
              <a:cs typeface="Arial" panose="020B0604020202020204" pitchFamily="34" charset="0"/>
            </a:rPr>
            <a:t> </a:t>
          </a:r>
        </a:p>
        <a:p>
          <a:r>
            <a:rPr lang="de-DE" sz="1000" b="1" i="0" u="none" strike="noStrike">
              <a:solidFill>
                <a:schemeClr val="dk1"/>
              </a:solidFill>
              <a:effectLst/>
              <a:latin typeface="Arial" panose="020B0604020202020204" pitchFamily="34" charset="0"/>
              <a:ea typeface="+mn-ea"/>
              <a:cs typeface="Arial" panose="020B0604020202020204" pitchFamily="34" charset="0"/>
            </a:rPr>
            <a:t>Team ABS</a:t>
          </a:r>
          <a:r>
            <a:rPr lang="de-DE" sz="1000">
              <a:latin typeface="Arial" panose="020B0604020202020204" pitchFamily="34" charset="0"/>
              <a:cs typeface="Arial" panose="020B0604020202020204" pitchFamily="34" charset="0"/>
            </a:rPr>
            <a:t>	</a:t>
          </a:r>
          <a:r>
            <a:rPr lang="de-DE" sz="1000" b="0" i="0" u="sng" strike="noStrike">
              <a:solidFill>
                <a:srgbClr val="0000FF"/>
              </a:solidFill>
              <a:effectLst/>
              <a:latin typeface="Arial" panose="020B0604020202020204" pitchFamily="34" charset="0"/>
              <a:cs typeface="Arial" panose="020B0604020202020204" pitchFamily="34" charset="0"/>
            </a:rPr>
            <a:t>abs_ger@santander.de</a:t>
          </a:r>
          <a:r>
            <a:rPr lang="de-DE" sz="1000">
              <a:latin typeface="Arial" panose="020B0604020202020204" pitchFamily="34" charset="0"/>
              <a:cs typeface="Arial" panose="020B0604020202020204" pitchFamily="34" charset="0"/>
            </a:rPr>
            <a:t> </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142346</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4300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1035957</xdr:colOff>
      <xdr:row>10</xdr:row>
      <xdr:rowOff>178178</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119062</xdr:colOff>
      <xdr:row>5</xdr:row>
      <xdr:rowOff>154781</xdr:rowOff>
    </xdr:from>
    <xdr:to>
      <xdr:col>1</xdr:col>
      <xdr:colOff>2446337</xdr:colOff>
      <xdr:row>10</xdr:row>
      <xdr:rowOff>145634</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1071562"/>
          <a:ext cx="2324100" cy="844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1098176"/>
          <a:ext cx="2324100" cy="8057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
  <sheetViews>
    <sheetView view="pageBreakPreview" zoomScale="60" zoomScaleNormal="100" workbookViewId="0">
      <selection activeCell="B3" sqref="B3"/>
    </sheetView>
  </sheetViews>
  <sheetFormatPr baseColWidth="10" defaultColWidth="11.453125" defaultRowHeight="12.5" x14ac:dyDescent="0.25"/>
  <cols>
    <col min="1" max="16384" width="11.453125" style="715"/>
  </cols>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R5712"/>
  <sheetViews>
    <sheetView view="pageBreakPreview" zoomScale="70" zoomScaleNormal="75"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5.81640625" style="4" customWidth="1"/>
    <col min="5" max="5" width="18.54296875" style="4" customWidth="1"/>
    <col min="6" max="6" width="17.1796875" style="4" customWidth="1"/>
    <col min="7" max="8" width="19" style="4" customWidth="1"/>
    <col min="9" max="9" width="9.1796875" style="4" customWidth="1"/>
    <col min="10" max="10" width="15.453125" style="4" customWidth="1"/>
    <col min="11" max="11" width="1.1796875" style="4" customWidth="1"/>
    <col min="12" max="12" width="4.1796875" style="4" customWidth="1"/>
    <col min="13" max="13" width="22" style="4" customWidth="1"/>
    <col min="14" max="14" width="18.54296875" style="4" customWidth="1"/>
    <col min="15" max="15" width="17.1796875" style="4" customWidth="1"/>
    <col min="16" max="17" width="19" style="4" customWidth="1"/>
    <col min="18"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c r="R2" s="20"/>
    </row>
    <row r="3" spans="1:18"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c r="R3" s="20"/>
    </row>
    <row r="4" spans="1:18" s="5" customFormat="1" ht="13" x14ac:dyDescent="0.25">
      <c r="A4" s="32"/>
      <c r="B4" s="121"/>
      <c r="C4" s="108"/>
      <c r="D4" s="78" t="str">
        <f>'Cover Sheet'!D4</f>
        <v>Period  No</v>
      </c>
      <c r="E4" s="79"/>
      <c r="F4" s="122">
        <f>'Cover Sheet'!F4</f>
        <v>58</v>
      </c>
      <c r="G4" s="79"/>
      <c r="H4" s="123"/>
      <c r="I4" s="79"/>
      <c r="J4" s="86"/>
      <c r="K4" s="184"/>
      <c r="M4" s="231"/>
      <c r="N4" s="20"/>
      <c r="O4" s="3"/>
      <c r="P4" s="20"/>
      <c r="Q4" s="231"/>
      <c r="R4" s="20"/>
    </row>
    <row r="5" spans="1:18" s="5" customFormat="1" ht="18" x14ac:dyDescent="0.25">
      <c r="A5" s="32"/>
      <c r="B5" s="124" t="s">
        <v>328</v>
      </c>
      <c r="C5" s="87"/>
      <c r="D5" s="78" t="str">
        <f>'Cover Sheet'!D5</f>
        <v>Monthly Period</v>
      </c>
      <c r="E5" s="79"/>
      <c r="F5" s="88">
        <f>'Cover Sheet'!F5</f>
        <v>45883</v>
      </c>
      <c r="G5" s="79"/>
      <c r="H5" s="123"/>
      <c r="I5" s="79"/>
      <c r="J5" s="86"/>
      <c r="K5" s="93"/>
      <c r="M5" s="231"/>
      <c r="N5" s="20"/>
      <c r="O5" s="307"/>
      <c r="P5" s="20"/>
      <c r="Q5" s="231"/>
      <c r="R5" s="20"/>
    </row>
    <row r="6" spans="1:18" s="5" customFormat="1" ht="15" customHeight="1" x14ac:dyDescent="0.25">
      <c r="A6" s="32"/>
      <c r="B6" s="89"/>
      <c r="C6" s="77"/>
      <c r="D6" s="125" t="str">
        <f>'Cover Sheet'!D6</f>
        <v>Interest Period</v>
      </c>
      <c r="E6" s="120" t="s">
        <v>33</v>
      </c>
      <c r="F6" s="120">
        <f>'Cover Sheet'!F6</f>
        <v>45852</v>
      </c>
      <c r="G6" s="120" t="s">
        <v>4</v>
      </c>
      <c r="H6" s="120">
        <f>'Cover Sheet'!H6</f>
        <v>45883</v>
      </c>
      <c r="I6" s="90" t="s">
        <v>14</v>
      </c>
      <c r="J6" s="92" t="str">
        <f>'Cover Sheet'!J6</f>
        <v>31 days</v>
      </c>
      <c r="K6" s="93"/>
      <c r="M6" s="231"/>
      <c r="N6" s="3"/>
      <c r="O6" s="259"/>
      <c r="P6" s="3"/>
      <c r="Q6" s="259"/>
      <c r="R6" s="20"/>
    </row>
    <row r="7" spans="1:18" s="5" customFormat="1" ht="13" x14ac:dyDescent="0.25">
      <c r="A7" s="32"/>
      <c r="C7" s="33"/>
      <c r="D7" s="127" t="str">
        <f>'Cover Sheet'!D7</f>
        <v>Collection Period</v>
      </c>
      <c r="E7" s="128" t="s">
        <v>33</v>
      </c>
      <c r="F7" s="128" t="str">
        <f>'Cover Sheet'!F7</f>
        <v>01.07.2025</v>
      </c>
      <c r="G7" s="128" t="s">
        <v>4</v>
      </c>
      <c r="H7" s="128">
        <f>'Cover Sheet'!H7</f>
        <v>45869</v>
      </c>
      <c r="I7" s="99"/>
      <c r="J7" s="100"/>
      <c r="K7" s="93"/>
      <c r="M7" s="231"/>
      <c r="N7" s="20"/>
      <c r="O7" s="262"/>
      <c r="P7" s="3"/>
      <c r="Q7" s="259"/>
      <c r="R7" s="20"/>
    </row>
    <row r="8" spans="1:18" s="5" customFormat="1" ht="13" x14ac:dyDescent="0.25">
      <c r="A8" s="32"/>
      <c r="B8" s="33"/>
      <c r="C8" s="33"/>
      <c r="D8" s="33"/>
      <c r="E8" s="103"/>
      <c r="F8" s="102"/>
      <c r="G8" s="103"/>
      <c r="H8" s="33"/>
      <c r="I8" s="129"/>
      <c r="J8" s="33"/>
      <c r="K8" s="93"/>
      <c r="M8" s="20"/>
      <c r="N8" s="263"/>
      <c r="O8" s="3"/>
      <c r="P8" s="263"/>
      <c r="Q8" s="20"/>
      <c r="R8" s="20"/>
    </row>
    <row r="9" spans="1:18" s="5" customFormat="1" x14ac:dyDescent="0.25">
      <c r="A9" s="32"/>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8" x14ac:dyDescent="0.25">
      <c r="A11" s="32"/>
      <c r="B11" s="132"/>
      <c r="C11" s="33"/>
      <c r="D11" s="33"/>
      <c r="E11" s="33"/>
      <c r="F11" s="20"/>
      <c r="G11" s="186"/>
      <c r="H11" s="186"/>
      <c r="I11" s="20"/>
      <c r="K11" s="75"/>
      <c r="M11" s="47"/>
      <c r="N11" s="20"/>
      <c r="O11" s="20"/>
      <c r="P11" s="187"/>
      <c r="Q11" s="187"/>
      <c r="R11" s="20"/>
    </row>
    <row r="12" spans="1:18" s="5" customFormat="1" ht="13" thickBot="1" x14ac:dyDescent="0.3">
      <c r="A12" s="32"/>
      <c r="B12" s="33"/>
      <c r="C12" s="33"/>
      <c r="D12" s="33"/>
      <c r="E12" s="33"/>
      <c r="F12" s="20"/>
      <c r="G12" s="186"/>
      <c r="H12" s="186"/>
      <c r="I12" s="20"/>
      <c r="K12" s="75"/>
      <c r="M12" s="20"/>
      <c r="N12" s="20"/>
      <c r="O12" s="20"/>
      <c r="P12" s="187"/>
      <c r="Q12" s="187"/>
      <c r="R12" s="20"/>
    </row>
    <row r="13" spans="1:18" s="5" customFormat="1" ht="45" customHeight="1" thickBot="1" x14ac:dyDescent="0.3">
      <c r="A13" s="32"/>
      <c r="B13" s="304"/>
      <c r="C13" s="20"/>
      <c r="D13" s="403" t="s">
        <v>71</v>
      </c>
      <c r="E13" s="289" t="s">
        <v>72</v>
      </c>
      <c r="F13" s="265" t="s">
        <v>198</v>
      </c>
      <c r="G13" s="289" t="s">
        <v>61</v>
      </c>
      <c r="H13" s="344" t="s">
        <v>199</v>
      </c>
      <c r="I13" s="138"/>
      <c r="K13" s="75"/>
      <c r="M13" s="141"/>
      <c r="N13" s="305"/>
      <c r="O13" s="172"/>
      <c r="P13" s="305"/>
      <c r="Q13" s="305"/>
      <c r="R13" s="20"/>
    </row>
    <row r="14" spans="1:18" s="5" customFormat="1" x14ac:dyDescent="0.25">
      <c r="A14" s="32"/>
      <c r="B14" s="137"/>
      <c r="C14" s="137"/>
      <c r="D14" s="409" t="s">
        <v>480</v>
      </c>
      <c r="E14" s="410">
        <v>47860.759999999995</v>
      </c>
      <c r="F14" s="411">
        <v>1.1361956073994271E-5</v>
      </c>
      <c r="G14" s="412">
        <v>29</v>
      </c>
      <c r="H14" s="413">
        <v>1.3929315926491638E-4</v>
      </c>
      <c r="I14" s="138"/>
      <c r="K14" s="75"/>
      <c r="M14" s="152"/>
      <c r="N14" s="12"/>
      <c r="O14" s="153"/>
      <c r="P14" s="154"/>
      <c r="Q14" s="153"/>
      <c r="R14" s="20"/>
    </row>
    <row r="15" spans="1:18" x14ac:dyDescent="0.25">
      <c r="A15" s="29"/>
      <c r="B15" s="13"/>
      <c r="C15" s="12"/>
      <c r="D15" s="409" t="s">
        <v>481</v>
      </c>
      <c r="E15" s="410">
        <v>3726320.8699999992</v>
      </c>
      <c r="F15" s="411">
        <v>8.8461391007054867E-4</v>
      </c>
      <c r="G15" s="412">
        <v>1113</v>
      </c>
      <c r="H15" s="413">
        <v>5.3459753883397217E-3</v>
      </c>
      <c r="I15" s="138"/>
      <c r="K15" s="139"/>
      <c r="M15" s="152"/>
      <c r="N15" s="12"/>
      <c r="O15" s="153"/>
      <c r="P15" s="154"/>
      <c r="Q15" s="153"/>
      <c r="R15" s="20"/>
    </row>
    <row r="16" spans="1:18" x14ac:dyDescent="0.25">
      <c r="A16" s="29"/>
      <c r="B16" s="13"/>
      <c r="C16" s="12"/>
      <c r="D16" s="409" t="s">
        <v>482</v>
      </c>
      <c r="E16" s="410">
        <v>26613993.529999979</v>
      </c>
      <c r="F16" s="411">
        <v>6.3180573279953663E-3</v>
      </c>
      <c r="G16" s="412">
        <v>5150</v>
      </c>
      <c r="H16" s="413">
        <v>2.4736543800493772E-2</v>
      </c>
      <c r="I16" s="138"/>
      <c r="K16" s="139"/>
      <c r="M16" s="152"/>
      <c r="N16" s="12"/>
      <c r="O16" s="153"/>
      <c r="P16" s="154"/>
      <c r="Q16" s="153"/>
      <c r="R16" s="20"/>
    </row>
    <row r="17" spans="1:18" x14ac:dyDescent="0.25">
      <c r="A17" s="29"/>
      <c r="B17" s="13"/>
      <c r="C17" s="12"/>
      <c r="D17" s="409" t="s">
        <v>483</v>
      </c>
      <c r="E17" s="410">
        <v>72253775.819999903</v>
      </c>
      <c r="F17" s="411">
        <v>1.7152762034014262E-2</v>
      </c>
      <c r="G17" s="412">
        <v>10227</v>
      </c>
      <c r="H17" s="413">
        <v>4.9122453096631026E-2</v>
      </c>
      <c r="I17" s="138"/>
      <c r="K17" s="139"/>
      <c r="M17" s="152"/>
      <c r="N17" s="12"/>
      <c r="O17" s="153"/>
      <c r="P17" s="154"/>
      <c r="Q17" s="153"/>
      <c r="R17" s="20"/>
    </row>
    <row r="18" spans="1:18" x14ac:dyDescent="0.25">
      <c r="A18" s="29"/>
      <c r="B18" s="13"/>
      <c r="C18" s="12"/>
      <c r="D18" s="409" t="s">
        <v>484</v>
      </c>
      <c r="E18" s="410">
        <v>128180285.63999954</v>
      </c>
      <c r="F18" s="411">
        <v>3.0429495373531752E-2</v>
      </c>
      <c r="G18" s="412">
        <v>14200</v>
      </c>
      <c r="H18" s="413">
        <v>6.820561591592457E-2</v>
      </c>
      <c r="I18" s="138"/>
      <c r="K18" s="139"/>
      <c r="M18" s="152"/>
      <c r="N18" s="12"/>
      <c r="O18" s="153"/>
      <c r="P18" s="154"/>
      <c r="Q18" s="153"/>
      <c r="R18" s="20"/>
    </row>
    <row r="19" spans="1:18" x14ac:dyDescent="0.25">
      <c r="A19" s="29"/>
      <c r="B19" s="13"/>
      <c r="C19" s="12"/>
      <c r="D19" s="409" t="s">
        <v>485</v>
      </c>
      <c r="E19" s="410">
        <v>199673538.92000088</v>
      </c>
      <c r="F19" s="411">
        <v>4.7401712349491226E-2</v>
      </c>
      <c r="G19" s="412">
        <v>18240</v>
      </c>
      <c r="H19" s="413">
        <v>8.7610593965243955E-2</v>
      </c>
      <c r="I19" s="138"/>
      <c r="K19" s="139"/>
      <c r="M19" s="152"/>
      <c r="N19" s="12"/>
      <c r="O19" s="153"/>
      <c r="P19" s="154"/>
      <c r="Q19" s="153"/>
      <c r="R19" s="20"/>
    </row>
    <row r="20" spans="1:18" x14ac:dyDescent="0.25">
      <c r="A20" s="29"/>
      <c r="B20" s="13"/>
      <c r="C20" s="12"/>
      <c r="D20" s="409" t="s">
        <v>486</v>
      </c>
      <c r="E20" s="410">
        <v>241575594.66000035</v>
      </c>
      <c r="F20" s="411">
        <v>5.7349095481893084E-2</v>
      </c>
      <c r="G20" s="412">
        <v>18598</v>
      </c>
      <c r="H20" s="413">
        <v>8.9330144000307407E-2</v>
      </c>
      <c r="I20" s="138"/>
      <c r="K20" s="139"/>
      <c r="M20" s="152"/>
      <c r="N20" s="12"/>
      <c r="O20" s="153"/>
      <c r="P20" s="154"/>
      <c r="Q20" s="153"/>
      <c r="R20" s="20"/>
    </row>
    <row r="21" spans="1:18" x14ac:dyDescent="0.25">
      <c r="A21" s="29"/>
      <c r="B21" s="13"/>
      <c r="C21" s="12"/>
      <c r="D21" s="409" t="s">
        <v>487</v>
      </c>
      <c r="E21" s="410">
        <v>295712268.82000095</v>
      </c>
      <c r="F21" s="411">
        <v>7.020092887940009E-2</v>
      </c>
      <c r="G21" s="412">
        <v>19728</v>
      </c>
      <c r="H21" s="413">
        <v>9.47577739992507E-2</v>
      </c>
      <c r="I21" s="138"/>
      <c r="K21" s="139"/>
      <c r="M21" s="152"/>
      <c r="N21" s="12"/>
      <c r="O21" s="153"/>
      <c r="P21" s="154"/>
      <c r="Q21" s="153"/>
      <c r="R21" s="20"/>
    </row>
    <row r="22" spans="1:18" x14ac:dyDescent="0.25">
      <c r="A22" s="29"/>
      <c r="B22" s="13"/>
      <c r="C22" s="12"/>
      <c r="D22" s="409" t="s">
        <v>488</v>
      </c>
      <c r="E22" s="410">
        <v>304955344.94999933</v>
      </c>
      <c r="F22" s="411">
        <v>7.2395198777697289E-2</v>
      </c>
      <c r="G22" s="412">
        <v>17977</v>
      </c>
      <c r="H22" s="413">
        <v>8.6347349107082819E-2</v>
      </c>
      <c r="I22" s="138"/>
      <c r="K22" s="139"/>
      <c r="M22" s="152"/>
      <c r="N22" s="12"/>
      <c r="O22" s="153"/>
      <c r="P22" s="154"/>
      <c r="Q22" s="153"/>
      <c r="R22" s="20"/>
    </row>
    <row r="23" spans="1:18" x14ac:dyDescent="0.25">
      <c r="A23" s="29"/>
      <c r="B23" s="13"/>
      <c r="C23" s="12"/>
      <c r="D23" s="409" t="s">
        <v>489</v>
      </c>
      <c r="E23" s="410">
        <v>298442385.66999966</v>
      </c>
      <c r="F23" s="411">
        <v>7.0849047875558055E-2</v>
      </c>
      <c r="G23" s="412">
        <v>15728</v>
      </c>
      <c r="H23" s="413">
        <v>7.5544924445469133E-2</v>
      </c>
      <c r="I23" s="138"/>
      <c r="K23" s="139"/>
      <c r="M23" s="152"/>
      <c r="N23" s="12"/>
      <c r="O23" s="153"/>
      <c r="P23" s="154"/>
      <c r="Q23" s="153"/>
      <c r="R23" s="20"/>
    </row>
    <row r="24" spans="1:18" x14ac:dyDescent="0.25">
      <c r="A24" s="29"/>
      <c r="B24" s="13"/>
      <c r="C24" s="12"/>
      <c r="D24" s="409" t="s">
        <v>490</v>
      </c>
      <c r="E24" s="410">
        <v>321027889.71999866</v>
      </c>
      <c r="F24" s="411">
        <v>7.6210757654615227E-2</v>
      </c>
      <c r="G24" s="412">
        <v>15356</v>
      </c>
      <c r="H24" s="413">
        <v>7.375812943696744E-2</v>
      </c>
      <c r="I24" s="138"/>
      <c r="K24" s="139"/>
      <c r="M24" s="152"/>
      <c r="N24" s="12"/>
      <c r="O24" s="153"/>
      <c r="P24" s="154"/>
      <c r="Q24" s="153"/>
      <c r="R24" s="20"/>
    </row>
    <row r="25" spans="1:18" x14ac:dyDescent="0.25">
      <c r="A25" s="29"/>
      <c r="B25" s="13"/>
      <c r="C25" s="12"/>
      <c r="D25" s="409" t="s">
        <v>491</v>
      </c>
      <c r="E25" s="410">
        <v>281500049.68999875</v>
      </c>
      <c r="F25" s="411">
        <v>6.6827003988339725E-2</v>
      </c>
      <c r="G25" s="412">
        <v>12265</v>
      </c>
      <c r="H25" s="413">
        <v>5.8911399944282739E-2</v>
      </c>
      <c r="I25" s="138"/>
      <c r="K25" s="139"/>
      <c r="M25" s="152"/>
      <c r="N25" s="12"/>
      <c r="O25" s="153"/>
      <c r="P25" s="154"/>
      <c r="Q25" s="153"/>
      <c r="R25" s="20"/>
    </row>
    <row r="26" spans="1:18" x14ac:dyDescent="0.25">
      <c r="A26" s="29"/>
      <c r="B26" s="13"/>
      <c r="C26" s="12"/>
      <c r="D26" s="409" t="s">
        <v>492</v>
      </c>
      <c r="E26" s="410">
        <v>273824006.36000001</v>
      </c>
      <c r="F26" s="411">
        <v>6.500474150990182E-2</v>
      </c>
      <c r="G26" s="412">
        <v>10967</v>
      </c>
      <c r="H26" s="413">
        <v>5.2676830264080619E-2</v>
      </c>
      <c r="I26" s="138"/>
      <c r="K26" s="139"/>
      <c r="M26" s="152"/>
      <c r="N26" s="12"/>
      <c r="O26" s="153"/>
      <c r="P26" s="154"/>
      <c r="Q26" s="153"/>
      <c r="R26" s="20"/>
    </row>
    <row r="27" spans="1:18" x14ac:dyDescent="0.25">
      <c r="A27" s="29"/>
      <c r="B27" s="13"/>
      <c r="C27" s="12"/>
      <c r="D27" s="409" t="s">
        <v>493</v>
      </c>
      <c r="E27" s="410">
        <v>234030413.50000069</v>
      </c>
      <c r="F27" s="411">
        <v>5.555789916762132E-2</v>
      </c>
      <c r="G27" s="412">
        <v>8678</v>
      </c>
      <c r="H27" s="413">
        <v>4.1682277106929115E-2</v>
      </c>
      <c r="I27" s="138"/>
      <c r="K27" s="139"/>
      <c r="M27" s="152"/>
      <c r="N27" s="12"/>
      <c r="O27" s="153"/>
      <c r="P27" s="154"/>
      <c r="Q27" s="153"/>
      <c r="R27" s="20"/>
    </row>
    <row r="28" spans="1:18" x14ac:dyDescent="0.25">
      <c r="A28" s="29"/>
      <c r="B28" s="13"/>
      <c r="C28" s="12"/>
      <c r="D28" s="409" t="s">
        <v>494</v>
      </c>
      <c r="E28" s="410">
        <v>212646919.95999932</v>
      </c>
      <c r="F28" s="411">
        <v>5.0481541953276296E-2</v>
      </c>
      <c r="G28" s="412">
        <v>7344</v>
      </c>
      <c r="H28" s="413">
        <v>3.5274791780742963E-2</v>
      </c>
      <c r="I28" s="138"/>
      <c r="K28" s="139"/>
      <c r="M28" s="152"/>
      <c r="N28" s="12"/>
      <c r="O28" s="153"/>
      <c r="P28" s="154"/>
      <c r="Q28" s="153"/>
      <c r="R28" s="20"/>
    </row>
    <row r="29" spans="1:18" x14ac:dyDescent="0.25">
      <c r="A29" s="29"/>
      <c r="B29" s="13"/>
      <c r="C29" s="12"/>
      <c r="D29" s="409" t="s">
        <v>495</v>
      </c>
      <c r="E29" s="410">
        <v>195060229.90000048</v>
      </c>
      <c r="F29" s="411">
        <v>4.630653094324097E-2</v>
      </c>
      <c r="G29" s="412">
        <v>6322</v>
      </c>
      <c r="H29" s="413">
        <v>3.0365908719751769E-2</v>
      </c>
      <c r="I29" s="138"/>
      <c r="K29" s="139"/>
      <c r="M29" s="152"/>
      <c r="N29" s="12"/>
      <c r="O29" s="153"/>
      <c r="P29" s="154"/>
      <c r="Q29" s="153"/>
      <c r="R29" s="20"/>
    </row>
    <row r="30" spans="1:18" x14ac:dyDescent="0.25">
      <c r="A30" s="29"/>
      <c r="B30" s="13"/>
      <c r="C30" s="12"/>
      <c r="D30" s="409" t="s">
        <v>496</v>
      </c>
      <c r="E30" s="410">
        <v>157628965.97999996</v>
      </c>
      <c r="F30" s="411">
        <v>3.742049619466755E-2</v>
      </c>
      <c r="G30" s="412">
        <v>4784</v>
      </c>
      <c r="H30" s="413">
        <v>2.2978568066322758E-2</v>
      </c>
      <c r="I30" s="138"/>
      <c r="K30" s="139"/>
      <c r="M30" s="152"/>
      <c r="N30" s="12"/>
      <c r="O30" s="153"/>
      <c r="P30" s="154"/>
      <c r="Q30" s="153"/>
      <c r="R30" s="20"/>
    </row>
    <row r="31" spans="1:18" x14ac:dyDescent="0.25">
      <c r="A31" s="29"/>
      <c r="B31" s="13"/>
      <c r="C31" s="12"/>
      <c r="D31" s="409" t="s">
        <v>497</v>
      </c>
      <c r="E31" s="410">
        <v>143291823.77000007</v>
      </c>
      <c r="F31" s="411">
        <v>3.4016915056034824E-2</v>
      </c>
      <c r="G31" s="412">
        <v>4099</v>
      </c>
      <c r="H31" s="413">
        <v>1.9688367580237662E-2</v>
      </c>
      <c r="I31" s="138"/>
      <c r="K31" s="139"/>
      <c r="M31" s="152"/>
      <c r="N31" s="12"/>
      <c r="O31" s="153"/>
      <c r="P31" s="154"/>
      <c r="Q31" s="153"/>
      <c r="R31" s="20"/>
    </row>
    <row r="32" spans="1:18" x14ac:dyDescent="0.25">
      <c r="A32" s="29"/>
      <c r="B32" s="13"/>
      <c r="C32" s="12"/>
      <c r="D32" s="409" t="s">
        <v>498</v>
      </c>
      <c r="E32" s="410">
        <v>111681641.02999988</v>
      </c>
      <c r="F32" s="411">
        <v>2.6512782071460107E-2</v>
      </c>
      <c r="G32" s="412">
        <v>3022</v>
      </c>
      <c r="H32" s="413">
        <v>1.4515307837881975E-2</v>
      </c>
      <c r="I32" s="138"/>
      <c r="K32" s="139"/>
      <c r="M32" s="152"/>
      <c r="N32" s="12"/>
      <c r="O32" s="153"/>
      <c r="P32" s="154"/>
      <c r="Q32" s="153"/>
      <c r="R32" s="20"/>
    </row>
    <row r="33" spans="1:18" x14ac:dyDescent="0.25">
      <c r="A33" s="29"/>
      <c r="B33" s="13"/>
      <c r="C33" s="12"/>
      <c r="D33" s="409" t="s">
        <v>499</v>
      </c>
      <c r="E33" s="410">
        <v>96977798.909999982</v>
      </c>
      <c r="F33" s="411">
        <v>2.302214781729478E-2</v>
      </c>
      <c r="G33" s="412">
        <v>2489</v>
      </c>
      <c r="H33" s="413">
        <v>1.1955195634840581E-2</v>
      </c>
      <c r="I33" s="138"/>
      <c r="K33" s="139"/>
      <c r="M33" s="152"/>
      <c r="N33" s="12"/>
      <c r="O33" s="153"/>
      <c r="P33" s="154"/>
      <c r="Q33" s="153"/>
      <c r="R33" s="20"/>
    </row>
    <row r="34" spans="1:18" x14ac:dyDescent="0.25">
      <c r="A34" s="29"/>
      <c r="B34" s="13"/>
      <c r="C34" s="12"/>
      <c r="D34" s="409" t="s">
        <v>500</v>
      </c>
      <c r="E34" s="410">
        <v>87809160.200000122</v>
      </c>
      <c r="F34" s="411">
        <v>2.0845549069566122E-2</v>
      </c>
      <c r="G34" s="412">
        <v>2151</v>
      </c>
      <c r="H34" s="413">
        <v>1.0331709847546038E-2</v>
      </c>
      <c r="I34" s="138"/>
      <c r="K34" s="139"/>
      <c r="M34" s="152"/>
      <c r="N34" s="12"/>
      <c r="O34" s="153"/>
      <c r="P34" s="154"/>
      <c r="Q34" s="153"/>
      <c r="R34" s="20"/>
    </row>
    <row r="35" spans="1:18" x14ac:dyDescent="0.25">
      <c r="A35" s="29"/>
      <c r="B35" s="13"/>
      <c r="C35" s="12"/>
      <c r="D35" s="409" t="s">
        <v>501</v>
      </c>
      <c r="E35" s="410">
        <v>71402878.120000049</v>
      </c>
      <c r="F35" s="411">
        <v>1.6950762268635251E-2</v>
      </c>
      <c r="G35" s="412">
        <v>1662</v>
      </c>
      <c r="H35" s="413">
        <v>7.9829389895962419E-3</v>
      </c>
      <c r="I35" s="138"/>
      <c r="K35" s="139"/>
      <c r="M35" s="152"/>
      <c r="N35" s="12"/>
      <c r="O35" s="153"/>
      <c r="P35" s="154"/>
      <c r="Q35" s="153"/>
      <c r="R35" s="20"/>
    </row>
    <row r="36" spans="1:18" x14ac:dyDescent="0.25">
      <c r="A36" s="29"/>
      <c r="B36" s="13"/>
      <c r="C36" s="12"/>
      <c r="D36" s="409" t="s">
        <v>502</v>
      </c>
      <c r="E36" s="410">
        <v>64937342.529999979</v>
      </c>
      <c r="F36" s="411">
        <v>1.5415869563871944E-2</v>
      </c>
      <c r="G36" s="412">
        <v>1445</v>
      </c>
      <c r="H36" s="413">
        <v>6.9406419013035917E-3</v>
      </c>
      <c r="I36" s="138"/>
      <c r="K36" s="139"/>
      <c r="M36" s="152"/>
      <c r="N36" s="12"/>
      <c r="O36" s="153"/>
      <c r="P36" s="154"/>
      <c r="Q36" s="153"/>
      <c r="R36" s="20"/>
    </row>
    <row r="37" spans="1:18" x14ac:dyDescent="0.25">
      <c r="A37" s="29"/>
      <c r="B37" s="13"/>
      <c r="C37" s="12"/>
      <c r="D37" s="409" t="s">
        <v>503</v>
      </c>
      <c r="E37" s="410">
        <v>50303593.540000007</v>
      </c>
      <c r="F37" s="411">
        <v>1.1941875142925898E-2</v>
      </c>
      <c r="G37" s="412">
        <v>1071</v>
      </c>
      <c r="H37" s="413">
        <v>5.144240468025015E-3</v>
      </c>
      <c r="I37" s="138"/>
      <c r="K37" s="139"/>
      <c r="M37" s="152"/>
      <c r="N37" s="12"/>
      <c r="O37" s="153"/>
      <c r="P37" s="154"/>
      <c r="Q37" s="153"/>
      <c r="R37" s="20"/>
    </row>
    <row r="38" spans="1:18" x14ac:dyDescent="0.25">
      <c r="A38" s="29"/>
      <c r="B38" s="13"/>
      <c r="C38" s="12"/>
      <c r="D38" s="409" t="s">
        <v>504</v>
      </c>
      <c r="E38" s="410">
        <v>44969336.280000016</v>
      </c>
      <c r="F38" s="411">
        <v>1.0675543461700925E-2</v>
      </c>
      <c r="G38" s="412">
        <v>918</v>
      </c>
      <c r="H38" s="413">
        <v>4.4093489725928704E-3</v>
      </c>
      <c r="I38" s="138"/>
      <c r="K38" s="139"/>
      <c r="M38" s="152"/>
      <c r="N38" s="12"/>
      <c r="O38" s="153"/>
      <c r="P38" s="154"/>
      <c r="Q38" s="153"/>
      <c r="R38" s="20"/>
    </row>
    <row r="39" spans="1:18" x14ac:dyDescent="0.25">
      <c r="A39" s="29"/>
      <c r="B39" s="13"/>
      <c r="C39" s="12"/>
      <c r="D39" s="409" t="s">
        <v>505</v>
      </c>
      <c r="E39" s="410">
        <v>44982580.469999991</v>
      </c>
      <c r="F39" s="411">
        <v>1.0678687580286074E-2</v>
      </c>
      <c r="G39" s="412">
        <v>887</v>
      </c>
      <c r="H39" s="413">
        <v>4.2604493885510632E-3</v>
      </c>
      <c r="I39" s="138"/>
      <c r="K39" s="139"/>
      <c r="M39" s="152"/>
      <c r="N39" s="12"/>
      <c r="O39" s="153"/>
      <c r="P39" s="154"/>
      <c r="Q39" s="153"/>
      <c r="R39" s="20"/>
    </row>
    <row r="40" spans="1:18" x14ac:dyDescent="0.25">
      <c r="A40" s="29"/>
      <c r="B40" s="13"/>
      <c r="C40" s="12"/>
      <c r="D40" s="409" t="s">
        <v>506</v>
      </c>
      <c r="E40" s="410">
        <v>29543422.470000017</v>
      </c>
      <c r="F40" s="411">
        <v>7.0134922299519599E-3</v>
      </c>
      <c r="G40" s="412">
        <v>558</v>
      </c>
      <c r="H40" s="413">
        <v>2.6801925127525289E-3</v>
      </c>
      <c r="I40" s="138"/>
      <c r="K40" s="139"/>
      <c r="M40" s="152"/>
      <c r="N40" s="12"/>
      <c r="O40" s="153"/>
      <c r="P40" s="154"/>
      <c r="Q40" s="153"/>
      <c r="R40" s="20"/>
    </row>
    <row r="41" spans="1:18" x14ac:dyDescent="0.25">
      <c r="A41" s="29"/>
      <c r="B41" s="13"/>
      <c r="C41" s="12"/>
      <c r="D41" s="409" t="s">
        <v>507</v>
      </c>
      <c r="E41" s="410">
        <v>29187038.089999992</v>
      </c>
      <c r="F41" s="411">
        <v>6.9288879806458899E-3</v>
      </c>
      <c r="G41" s="412">
        <v>531</v>
      </c>
      <c r="H41" s="413">
        <v>2.5505057782645034E-3</v>
      </c>
      <c r="I41" s="138"/>
      <c r="K41" s="139"/>
      <c r="M41" s="152"/>
      <c r="N41" s="12"/>
      <c r="O41" s="153"/>
      <c r="P41" s="154"/>
      <c r="Q41" s="153"/>
      <c r="R41" s="20"/>
    </row>
    <row r="42" spans="1:18" x14ac:dyDescent="0.25">
      <c r="A42" s="29"/>
      <c r="B42" s="13"/>
      <c r="C42" s="12"/>
      <c r="D42" s="409" t="s">
        <v>508</v>
      </c>
      <c r="E42" s="410">
        <v>20182751.460000001</v>
      </c>
      <c r="F42" s="411">
        <v>4.7913057699222449E-3</v>
      </c>
      <c r="G42" s="412">
        <v>354</v>
      </c>
      <c r="H42" s="413">
        <v>1.7003371855096689E-3</v>
      </c>
      <c r="I42" s="138"/>
      <c r="K42" s="139"/>
      <c r="M42" s="152"/>
      <c r="N42" s="12"/>
      <c r="O42" s="153"/>
      <c r="P42" s="154"/>
      <c r="Q42" s="153"/>
      <c r="R42" s="20"/>
    </row>
    <row r="43" spans="1:18" x14ac:dyDescent="0.25">
      <c r="A43" s="29"/>
      <c r="B43" s="13"/>
      <c r="C43" s="12"/>
      <c r="D43" s="409" t="s">
        <v>509</v>
      </c>
      <c r="E43" s="410">
        <v>19943807.910000004</v>
      </c>
      <c r="F43" s="411">
        <v>4.734581511484556E-3</v>
      </c>
      <c r="G43" s="412">
        <v>338</v>
      </c>
      <c r="H43" s="413">
        <v>1.6234857872945425E-3</v>
      </c>
      <c r="I43" s="138"/>
      <c r="K43" s="139"/>
      <c r="M43" s="152"/>
      <c r="N43" s="12"/>
      <c r="O43" s="153"/>
      <c r="P43" s="154"/>
      <c r="Q43" s="153"/>
      <c r="R43" s="20"/>
    </row>
    <row r="44" spans="1:18" x14ac:dyDescent="0.25">
      <c r="A44" s="29"/>
      <c r="B44" s="13"/>
      <c r="C44" s="12"/>
      <c r="D44" s="409" t="s">
        <v>510</v>
      </c>
      <c r="E44" s="410">
        <v>19824190.789999995</v>
      </c>
      <c r="F44" s="411">
        <v>4.7061848779346958E-3</v>
      </c>
      <c r="G44" s="412">
        <v>326</v>
      </c>
      <c r="H44" s="413">
        <v>1.5658472386331978E-3</v>
      </c>
      <c r="I44" s="138"/>
      <c r="K44" s="139"/>
      <c r="M44" s="152"/>
      <c r="N44" s="12"/>
      <c r="O44" s="153"/>
      <c r="P44" s="154"/>
      <c r="Q44" s="153"/>
      <c r="R44" s="20"/>
    </row>
    <row r="45" spans="1:18" x14ac:dyDescent="0.25">
      <c r="A45" s="29"/>
      <c r="B45" s="13"/>
      <c r="C45" s="12"/>
      <c r="D45" s="409" t="s">
        <v>511</v>
      </c>
      <c r="E45" s="410">
        <v>12725363.150000002</v>
      </c>
      <c r="F45" s="411">
        <v>3.0209511327426771E-3</v>
      </c>
      <c r="G45" s="412">
        <v>202</v>
      </c>
      <c r="H45" s="413">
        <v>9.7024890246596919E-4</v>
      </c>
      <c r="I45" s="138"/>
      <c r="K45" s="139"/>
      <c r="M45" s="152"/>
      <c r="N45" s="12"/>
      <c r="O45" s="153"/>
      <c r="P45" s="154"/>
      <c r="Q45" s="153"/>
      <c r="R45" s="20"/>
    </row>
    <row r="46" spans="1:18" x14ac:dyDescent="0.25">
      <c r="A46" s="29"/>
      <c r="B46" s="13"/>
      <c r="C46" s="12"/>
      <c r="D46" s="409" t="s">
        <v>512</v>
      </c>
      <c r="E46" s="410">
        <v>12929763.450000001</v>
      </c>
      <c r="F46" s="411">
        <v>3.0694749595709856E-3</v>
      </c>
      <c r="G46" s="412">
        <v>199</v>
      </c>
      <c r="H46" s="413">
        <v>9.5583926530063302E-4</v>
      </c>
      <c r="I46" s="138"/>
      <c r="K46" s="139"/>
      <c r="M46" s="152"/>
      <c r="N46" s="12"/>
      <c r="O46" s="153"/>
      <c r="P46" s="154"/>
      <c r="Q46" s="153"/>
      <c r="R46" s="20"/>
    </row>
    <row r="47" spans="1:18" x14ac:dyDescent="0.25">
      <c r="A47" s="29"/>
      <c r="B47" s="13"/>
      <c r="C47" s="12"/>
      <c r="D47" s="409" t="s">
        <v>513</v>
      </c>
      <c r="E47" s="410">
        <v>10564806.590000004</v>
      </c>
      <c r="F47" s="411">
        <v>2.5080435079974754E-3</v>
      </c>
      <c r="G47" s="412">
        <v>158</v>
      </c>
      <c r="H47" s="413">
        <v>7.5890755737437199E-4</v>
      </c>
      <c r="I47" s="138"/>
      <c r="K47" s="139"/>
      <c r="M47" s="152"/>
      <c r="N47" s="12"/>
      <c r="O47" s="153"/>
      <c r="P47" s="154"/>
      <c r="Q47" s="153"/>
      <c r="R47" s="20"/>
    </row>
    <row r="48" spans="1:18" x14ac:dyDescent="0.25">
      <c r="A48" s="29"/>
      <c r="B48" s="13"/>
      <c r="C48" s="12"/>
      <c r="D48" s="409" t="s">
        <v>514</v>
      </c>
      <c r="E48" s="410">
        <v>8976891.3200000003</v>
      </c>
      <c r="F48" s="411">
        <v>2.1310786719404471E-3</v>
      </c>
      <c r="G48" s="412">
        <v>130</v>
      </c>
      <c r="H48" s="413">
        <v>6.2441761049790098E-4</v>
      </c>
      <c r="I48" s="138"/>
      <c r="K48" s="139"/>
      <c r="M48" s="152"/>
      <c r="N48" s="12"/>
      <c r="O48" s="153"/>
      <c r="P48" s="154"/>
      <c r="Q48" s="153"/>
      <c r="R48" s="20"/>
    </row>
    <row r="49" spans="1:18" x14ac:dyDescent="0.25">
      <c r="A49" s="29"/>
      <c r="B49" s="13"/>
      <c r="C49" s="12"/>
      <c r="D49" s="409" t="s">
        <v>582</v>
      </c>
      <c r="E49" s="410">
        <v>2450000</v>
      </c>
      <c r="F49" s="411">
        <v>5.8162035833292174E-4</v>
      </c>
      <c r="G49" s="412">
        <v>35</v>
      </c>
      <c r="H49" s="413">
        <v>1.6811243359558873E-4</v>
      </c>
      <c r="I49" s="138"/>
      <c r="K49" s="139"/>
      <c r="M49" s="152"/>
      <c r="N49" s="12"/>
      <c r="O49" s="153"/>
      <c r="P49" s="154"/>
      <c r="Q49" s="153"/>
      <c r="R49" s="20"/>
    </row>
    <row r="50" spans="1:18" ht="13" thickBot="1" x14ac:dyDescent="0.3">
      <c r="A50" s="29"/>
      <c r="B50" s="13"/>
      <c r="C50" s="12"/>
      <c r="D50" s="409" t="s">
        <v>515</v>
      </c>
      <c r="E50" s="410">
        <v>82785709.280000016</v>
      </c>
      <c r="F50" s="411">
        <v>1.9653001590317833E-2</v>
      </c>
      <c r="G50" s="412">
        <v>913</v>
      </c>
      <c r="H50" s="413">
        <v>4.385332910650643E-3</v>
      </c>
      <c r="I50" s="138"/>
      <c r="K50" s="139"/>
      <c r="M50" s="152"/>
      <c r="N50" s="12"/>
      <c r="O50" s="153"/>
      <c r="P50" s="154"/>
      <c r="Q50" s="153"/>
      <c r="R50" s="20"/>
    </row>
    <row r="51" spans="1:18" ht="14" thickTop="1" thickBot="1" x14ac:dyDescent="0.3">
      <c r="A51" s="29"/>
      <c r="B51" s="159"/>
      <c r="C51" s="182"/>
      <c r="D51" s="641" t="s">
        <v>35</v>
      </c>
      <c r="E51" s="642">
        <f>SUM(E14:E50)</f>
        <v>4212369744.1099987</v>
      </c>
      <c r="F51" s="643">
        <f>ROUND(SUM(F14:F50),0)</f>
        <v>1</v>
      </c>
      <c r="G51" s="644">
        <f>SUM(G14:G50)</f>
        <v>208194</v>
      </c>
      <c r="H51" s="645">
        <f>SUM(H14:H50)</f>
        <v>1</v>
      </c>
      <c r="I51" s="138"/>
      <c r="J51" s="20"/>
      <c r="K51" s="139"/>
      <c r="M51" s="424"/>
      <c r="N51" s="425"/>
      <c r="O51" s="426"/>
      <c r="P51" s="427"/>
      <c r="Q51" s="426"/>
      <c r="R51" s="20"/>
    </row>
    <row r="52" spans="1:18" ht="13" x14ac:dyDescent="0.25">
      <c r="A52" s="29"/>
      <c r="B52" s="159"/>
      <c r="C52" s="182"/>
      <c r="D52" s="424"/>
      <c r="E52" s="425"/>
      <c r="F52" s="426"/>
      <c r="G52" s="427"/>
      <c r="H52" s="426"/>
      <c r="I52" s="138"/>
      <c r="J52" s="20"/>
      <c r="K52" s="139"/>
      <c r="M52" s="424"/>
      <c r="N52" s="425"/>
      <c r="O52" s="426"/>
      <c r="P52" s="427"/>
      <c r="Q52" s="426"/>
      <c r="R52" s="20"/>
    </row>
    <row r="53" spans="1:18" ht="13" x14ac:dyDescent="0.25">
      <c r="A53" s="29"/>
      <c r="B53" s="159"/>
      <c r="C53" s="182"/>
      <c r="D53" s="424"/>
      <c r="E53" s="425"/>
      <c r="F53" s="426"/>
      <c r="G53" s="427"/>
      <c r="H53" s="426"/>
      <c r="I53" s="138"/>
      <c r="J53" s="20"/>
      <c r="K53" s="139"/>
      <c r="M53" s="424"/>
      <c r="N53" s="425"/>
      <c r="O53" s="426"/>
      <c r="P53" s="427"/>
      <c r="Q53" s="426"/>
      <c r="R53" s="20"/>
    </row>
    <row r="54" spans="1:18" ht="13.5" thickBot="1" x14ac:dyDescent="0.3">
      <c r="A54" s="29"/>
      <c r="B54" s="165"/>
      <c r="C54" s="182"/>
      <c r="D54" s="393" t="s">
        <v>73</v>
      </c>
      <c r="E54" s="393" t="s">
        <v>58</v>
      </c>
      <c r="F54" s="5"/>
      <c r="G54" s="5"/>
      <c r="H54" s="5"/>
      <c r="I54" s="138"/>
      <c r="J54" s="20"/>
      <c r="K54" s="139"/>
      <c r="M54" s="323"/>
      <c r="N54" s="323"/>
      <c r="O54" s="20"/>
      <c r="P54" s="20"/>
      <c r="Q54" s="20"/>
      <c r="R54" s="20"/>
    </row>
    <row r="55" spans="1:18" ht="13" thickBot="1" x14ac:dyDescent="0.3">
      <c r="A55" s="29"/>
      <c r="B55" s="165"/>
      <c r="C55" s="182"/>
      <c r="D55" s="329" t="s">
        <v>59</v>
      </c>
      <c r="E55" s="640">
        <v>20232.906539621566</v>
      </c>
      <c r="F55" s="5"/>
      <c r="G55" s="5"/>
      <c r="H55" s="5"/>
      <c r="I55" s="138"/>
      <c r="J55" s="20"/>
      <c r="K55" s="139"/>
      <c r="M55" s="159"/>
      <c r="N55" s="182"/>
      <c r="O55" s="20"/>
      <c r="P55" s="20"/>
      <c r="Q55" s="20"/>
      <c r="R55" s="20"/>
    </row>
    <row r="56" spans="1:18" x14ac:dyDescent="0.25">
      <c r="A56" s="29"/>
      <c r="B56" s="20"/>
      <c r="I56" s="306"/>
      <c r="J56" s="20"/>
      <c r="K56" s="139"/>
      <c r="M56" s="20"/>
      <c r="N56" s="20"/>
      <c r="O56" s="20"/>
      <c r="P56" s="20"/>
      <c r="Q56" s="20"/>
      <c r="R56" s="20"/>
    </row>
    <row r="57" spans="1:18" x14ac:dyDescent="0.25">
      <c r="A57" s="35"/>
      <c r="B57" s="36"/>
      <c r="C57" s="36"/>
      <c r="D57" s="36"/>
      <c r="E57" s="36"/>
      <c r="F57" s="36"/>
      <c r="G57" s="36"/>
      <c r="H57" s="36"/>
      <c r="I57" s="200"/>
      <c r="J57" s="36"/>
      <c r="K57" s="151"/>
      <c r="M57" s="20"/>
      <c r="N57" s="20"/>
      <c r="O57" s="20"/>
      <c r="P57" s="20"/>
      <c r="Q57" s="20"/>
      <c r="R57" s="20"/>
    </row>
    <row r="58" spans="1:18" x14ac:dyDescent="0.25">
      <c r="I58" s="306"/>
      <c r="M58" s="20"/>
      <c r="N58" s="20"/>
      <c r="O58" s="20"/>
      <c r="P58" s="20"/>
      <c r="Q58" s="20"/>
      <c r="R58" s="20"/>
    </row>
    <row r="59" spans="1:18" x14ac:dyDescent="0.25">
      <c r="I59" s="306"/>
      <c r="M59" s="20"/>
      <c r="N59" s="20"/>
      <c r="O59" s="20"/>
      <c r="P59" s="20"/>
      <c r="Q59" s="20"/>
      <c r="R59" s="20"/>
    </row>
    <row r="60" spans="1:18" x14ac:dyDescent="0.25">
      <c r="I60" s="306"/>
      <c r="M60" s="20"/>
      <c r="N60" s="20"/>
      <c r="O60" s="20"/>
      <c r="P60" s="20"/>
      <c r="Q60" s="20"/>
      <c r="R60" s="20"/>
    </row>
    <row r="61" spans="1:18" x14ac:dyDescent="0.25">
      <c r="I61" s="306"/>
      <c r="M61" s="20"/>
      <c r="N61" s="20"/>
      <c r="O61" s="20"/>
      <c r="P61" s="20"/>
      <c r="Q61" s="20"/>
      <c r="R61" s="20"/>
    </row>
    <row r="62" spans="1:18" x14ac:dyDescent="0.25">
      <c r="I62" s="306"/>
      <c r="M62" s="20"/>
      <c r="N62" s="20"/>
      <c r="O62" s="20"/>
      <c r="P62" s="20"/>
      <c r="Q62" s="20"/>
      <c r="R62" s="20"/>
    </row>
    <row r="63" spans="1:18" x14ac:dyDescent="0.25">
      <c r="I63" s="306"/>
      <c r="M63" s="20"/>
      <c r="N63" s="20"/>
      <c r="O63" s="20"/>
      <c r="P63" s="20"/>
      <c r="Q63" s="20"/>
      <c r="R63" s="20"/>
    </row>
    <row r="64" spans="1:18" x14ac:dyDescent="0.25">
      <c r="I64" s="306"/>
      <c r="M64" s="20"/>
      <c r="N64" s="20"/>
      <c r="O64" s="20"/>
      <c r="P64" s="20"/>
      <c r="Q64" s="20"/>
      <c r="R64" s="20"/>
    </row>
    <row r="65" spans="9:18" x14ac:dyDescent="0.25">
      <c r="I65" s="306"/>
      <c r="M65" s="20"/>
      <c r="N65" s="20"/>
      <c r="O65" s="20"/>
      <c r="P65" s="20"/>
      <c r="Q65" s="20"/>
      <c r="R65" s="20"/>
    </row>
    <row r="66" spans="9:18" x14ac:dyDescent="0.25">
      <c r="I66" s="306"/>
      <c r="M66" s="20"/>
      <c r="N66" s="20"/>
      <c r="O66" s="20"/>
      <c r="P66" s="20"/>
      <c r="Q66" s="20"/>
      <c r="R66" s="20"/>
    </row>
    <row r="67" spans="9:18" x14ac:dyDescent="0.25">
      <c r="I67" s="306"/>
      <c r="M67" s="20"/>
      <c r="N67" s="20"/>
      <c r="O67" s="20"/>
      <c r="P67" s="20"/>
      <c r="Q67" s="20"/>
      <c r="R67" s="20"/>
    </row>
    <row r="68" spans="9:18" x14ac:dyDescent="0.25">
      <c r="I68" s="306"/>
      <c r="M68" s="20"/>
      <c r="N68" s="20"/>
      <c r="O68" s="20"/>
      <c r="P68" s="20"/>
      <c r="Q68" s="20"/>
      <c r="R68" s="20"/>
    </row>
    <row r="69" spans="9:18" x14ac:dyDescent="0.25">
      <c r="I69" s="306"/>
      <c r="M69" s="20"/>
      <c r="N69" s="20"/>
      <c r="O69" s="20"/>
      <c r="P69" s="20"/>
      <c r="Q69" s="20"/>
      <c r="R69" s="20"/>
    </row>
    <row r="70" spans="9:18" x14ac:dyDescent="0.25">
      <c r="I70" s="306"/>
      <c r="M70" s="20"/>
      <c r="N70" s="20"/>
      <c r="O70" s="20"/>
      <c r="P70" s="20"/>
      <c r="Q70" s="20"/>
      <c r="R70" s="20"/>
    </row>
    <row r="71" spans="9:18" x14ac:dyDescent="0.25">
      <c r="I71" s="306"/>
      <c r="M71" s="20"/>
      <c r="N71" s="20"/>
      <c r="O71" s="20"/>
      <c r="P71" s="20"/>
      <c r="Q71" s="20"/>
      <c r="R71" s="20"/>
    </row>
    <row r="72" spans="9:18" x14ac:dyDescent="0.25">
      <c r="I72" s="306"/>
      <c r="M72" s="20"/>
      <c r="N72" s="20"/>
      <c r="O72" s="20"/>
      <c r="P72" s="20"/>
      <c r="Q72" s="20"/>
      <c r="R72" s="20"/>
    </row>
    <row r="73" spans="9:18" x14ac:dyDescent="0.25">
      <c r="I73" s="306"/>
      <c r="M73" s="20"/>
      <c r="N73" s="20"/>
      <c r="O73" s="20"/>
      <c r="P73" s="20"/>
      <c r="Q73" s="20"/>
      <c r="R73" s="20"/>
    </row>
    <row r="74" spans="9:18" x14ac:dyDescent="0.25">
      <c r="I74" s="306"/>
      <c r="M74" s="20"/>
      <c r="N74" s="20"/>
      <c r="O74" s="20"/>
      <c r="P74" s="20"/>
      <c r="Q74" s="20"/>
      <c r="R74" s="20"/>
    </row>
    <row r="75" spans="9:18" x14ac:dyDescent="0.25">
      <c r="I75" s="306"/>
      <c r="M75" s="20"/>
      <c r="N75" s="20"/>
      <c r="O75" s="20"/>
      <c r="P75" s="20"/>
      <c r="Q75" s="20"/>
      <c r="R75" s="20"/>
    </row>
    <row r="76" spans="9:18" x14ac:dyDescent="0.25">
      <c r="I76" s="306"/>
      <c r="M76" s="20"/>
      <c r="N76" s="20"/>
      <c r="O76" s="20"/>
      <c r="P76" s="20"/>
      <c r="Q76" s="20"/>
      <c r="R76" s="20"/>
    </row>
    <row r="77" spans="9:18" x14ac:dyDescent="0.25">
      <c r="I77" s="306"/>
      <c r="M77" s="20"/>
      <c r="N77" s="20"/>
      <c r="O77" s="20"/>
      <c r="P77" s="20"/>
      <c r="Q77" s="20"/>
      <c r="R77" s="20"/>
    </row>
    <row r="78" spans="9:18" x14ac:dyDescent="0.25">
      <c r="I78" s="306"/>
      <c r="M78" s="20"/>
      <c r="N78" s="20"/>
      <c r="O78" s="20"/>
      <c r="P78" s="20"/>
      <c r="Q78" s="20"/>
      <c r="R78" s="20"/>
    </row>
    <row r="79" spans="9:18" x14ac:dyDescent="0.25">
      <c r="I79" s="306"/>
      <c r="M79" s="20"/>
      <c r="N79" s="20"/>
      <c r="O79" s="20"/>
      <c r="P79" s="20"/>
      <c r="Q79" s="20"/>
      <c r="R79" s="20"/>
    </row>
    <row r="80" spans="9:18" x14ac:dyDescent="0.25">
      <c r="I80" s="306"/>
      <c r="M80" s="20"/>
      <c r="N80" s="20"/>
      <c r="O80" s="20"/>
      <c r="P80" s="20"/>
      <c r="Q80" s="20"/>
      <c r="R80" s="20"/>
    </row>
    <row r="81" spans="9:18" x14ac:dyDescent="0.25">
      <c r="I81" s="306"/>
      <c r="M81" s="20"/>
      <c r="N81" s="20"/>
      <c r="O81" s="20"/>
      <c r="P81" s="20"/>
      <c r="Q81" s="20"/>
      <c r="R81" s="20"/>
    </row>
    <row r="82" spans="9:18" x14ac:dyDescent="0.25">
      <c r="I82" s="306"/>
      <c r="M82" s="20"/>
      <c r="N82" s="20"/>
      <c r="O82" s="20"/>
      <c r="P82" s="20"/>
      <c r="Q82" s="20"/>
      <c r="R82" s="20"/>
    </row>
    <row r="83" spans="9:18" x14ac:dyDescent="0.25">
      <c r="I83" s="306"/>
      <c r="M83" s="20"/>
      <c r="N83" s="20"/>
      <c r="O83" s="20"/>
      <c r="P83" s="20"/>
      <c r="Q83" s="20"/>
      <c r="R83" s="20"/>
    </row>
    <row r="84" spans="9:18" x14ac:dyDescent="0.25">
      <c r="I84" s="306"/>
      <c r="M84" s="20"/>
      <c r="N84" s="20"/>
      <c r="O84" s="20"/>
      <c r="P84" s="20"/>
      <c r="Q84" s="20"/>
      <c r="R84" s="20"/>
    </row>
    <row r="85" spans="9:18" x14ac:dyDescent="0.25">
      <c r="I85" s="306"/>
      <c r="M85" s="20"/>
      <c r="N85" s="20"/>
      <c r="O85" s="20"/>
      <c r="P85" s="20"/>
      <c r="Q85" s="20"/>
      <c r="R85" s="20"/>
    </row>
    <row r="86" spans="9:18" x14ac:dyDescent="0.25">
      <c r="I86" s="306"/>
      <c r="M86" s="20"/>
      <c r="N86" s="20"/>
      <c r="O86" s="20"/>
      <c r="P86" s="20"/>
      <c r="Q86" s="20"/>
      <c r="R86" s="20"/>
    </row>
    <row r="87" spans="9:18" x14ac:dyDescent="0.25">
      <c r="I87" s="306"/>
      <c r="M87" s="20"/>
      <c r="N87" s="20"/>
      <c r="O87" s="20"/>
      <c r="P87" s="20"/>
      <c r="Q87" s="20"/>
      <c r="R87" s="20"/>
    </row>
    <row r="88" spans="9:18" x14ac:dyDescent="0.25">
      <c r="I88" s="306"/>
      <c r="M88" s="20"/>
      <c r="N88" s="20"/>
      <c r="O88" s="20"/>
      <c r="P88" s="20"/>
      <c r="Q88" s="20"/>
      <c r="R88" s="20"/>
    </row>
    <row r="89" spans="9:18" x14ac:dyDescent="0.25">
      <c r="I89" s="306"/>
      <c r="M89" s="20"/>
      <c r="N89" s="20"/>
      <c r="O89" s="20"/>
      <c r="P89" s="20"/>
      <c r="Q89" s="20"/>
      <c r="R89" s="20"/>
    </row>
    <row r="90" spans="9:18" x14ac:dyDescent="0.25">
      <c r="I90" s="306"/>
      <c r="M90" s="20"/>
      <c r="N90" s="20"/>
      <c r="O90" s="20"/>
      <c r="P90" s="20"/>
      <c r="Q90" s="20"/>
      <c r="R90" s="20"/>
    </row>
    <row r="91" spans="9:18" x14ac:dyDescent="0.25">
      <c r="I91" s="306"/>
      <c r="M91" s="20"/>
      <c r="N91" s="20"/>
      <c r="O91" s="20"/>
      <c r="P91" s="20"/>
      <c r="Q91" s="20"/>
      <c r="R91" s="20"/>
    </row>
    <row r="92" spans="9:18" x14ac:dyDescent="0.25">
      <c r="I92" s="306"/>
      <c r="M92" s="20"/>
      <c r="N92" s="20"/>
      <c r="O92" s="20"/>
      <c r="P92" s="20"/>
      <c r="Q92" s="20"/>
      <c r="R92" s="20"/>
    </row>
    <row r="93" spans="9:18" x14ac:dyDescent="0.25">
      <c r="I93" s="306"/>
      <c r="M93" s="20"/>
      <c r="N93" s="20"/>
      <c r="O93" s="20"/>
      <c r="P93" s="20"/>
      <c r="Q93" s="20"/>
      <c r="R93" s="20"/>
    </row>
    <row r="94" spans="9:18" x14ac:dyDescent="0.25">
      <c r="I94" s="306"/>
      <c r="M94" s="20"/>
      <c r="N94" s="20"/>
      <c r="O94" s="20"/>
      <c r="P94" s="20"/>
      <c r="Q94" s="20"/>
      <c r="R94" s="20"/>
    </row>
    <row r="95" spans="9:18" x14ac:dyDescent="0.25">
      <c r="I95" s="306"/>
      <c r="M95" s="20"/>
      <c r="N95" s="20"/>
      <c r="O95" s="20"/>
      <c r="P95" s="20"/>
      <c r="Q95" s="20"/>
      <c r="R95" s="20"/>
    </row>
    <row r="96" spans="9:18" x14ac:dyDescent="0.25">
      <c r="I96" s="306"/>
      <c r="M96" s="20"/>
      <c r="N96" s="20"/>
      <c r="O96" s="20"/>
      <c r="P96" s="20"/>
      <c r="Q96" s="20"/>
      <c r="R96" s="20"/>
    </row>
    <row r="97" spans="9:18" x14ac:dyDescent="0.25">
      <c r="I97" s="306"/>
      <c r="M97" s="20"/>
      <c r="N97" s="20"/>
      <c r="O97" s="20"/>
      <c r="P97" s="20"/>
      <c r="Q97" s="20"/>
      <c r="R97" s="20"/>
    </row>
    <row r="98" spans="9:18" x14ac:dyDescent="0.25">
      <c r="I98" s="306"/>
      <c r="M98" s="20"/>
      <c r="N98" s="20"/>
      <c r="O98" s="20"/>
      <c r="P98" s="20"/>
      <c r="Q98" s="20"/>
      <c r="R98" s="20"/>
    </row>
    <row r="99" spans="9:18" x14ac:dyDescent="0.25">
      <c r="I99" s="306"/>
      <c r="M99" s="20"/>
      <c r="N99" s="20"/>
      <c r="O99" s="20"/>
      <c r="P99" s="20"/>
      <c r="Q99" s="20"/>
      <c r="R99" s="20"/>
    </row>
    <row r="100" spans="9:18" x14ac:dyDescent="0.25">
      <c r="I100" s="306"/>
      <c r="M100" s="20"/>
      <c r="N100" s="20"/>
      <c r="O100" s="20"/>
      <c r="P100" s="20"/>
      <c r="Q100" s="20"/>
      <c r="R100" s="20"/>
    </row>
    <row r="101" spans="9:18" x14ac:dyDescent="0.25">
      <c r="I101" s="306"/>
      <c r="M101" s="20"/>
      <c r="N101" s="20"/>
      <c r="O101" s="20"/>
      <c r="P101" s="20"/>
      <c r="Q101" s="20"/>
      <c r="R101" s="20"/>
    </row>
    <row r="102" spans="9:18" x14ac:dyDescent="0.25">
      <c r="I102" s="306"/>
      <c r="M102" s="20"/>
      <c r="N102" s="20"/>
      <c r="O102" s="20"/>
      <c r="P102" s="20"/>
      <c r="Q102" s="20"/>
      <c r="R102" s="20"/>
    </row>
    <row r="103" spans="9:18" x14ac:dyDescent="0.25">
      <c r="I103" s="306"/>
      <c r="M103" s="20"/>
      <c r="N103" s="20"/>
      <c r="O103" s="20"/>
      <c r="P103" s="20"/>
      <c r="Q103" s="20"/>
      <c r="R103" s="20"/>
    </row>
    <row r="104" spans="9:18" x14ac:dyDescent="0.25">
      <c r="I104" s="306"/>
      <c r="M104" s="20"/>
      <c r="N104" s="20"/>
      <c r="O104" s="20"/>
      <c r="P104" s="20"/>
      <c r="Q104" s="20"/>
      <c r="R104" s="20"/>
    </row>
    <row r="105" spans="9:18" x14ac:dyDescent="0.25">
      <c r="I105" s="306"/>
      <c r="M105" s="20"/>
      <c r="N105" s="20"/>
      <c r="O105" s="20"/>
      <c r="P105" s="20"/>
      <c r="Q105" s="20"/>
      <c r="R105" s="20"/>
    </row>
    <row r="106" spans="9:18" x14ac:dyDescent="0.25">
      <c r="I106" s="306"/>
      <c r="M106" s="20"/>
      <c r="N106" s="20"/>
      <c r="O106" s="20"/>
      <c r="P106" s="20"/>
      <c r="Q106" s="20"/>
      <c r="R106" s="20"/>
    </row>
    <row r="107" spans="9:18" x14ac:dyDescent="0.25">
      <c r="I107" s="306"/>
      <c r="M107" s="20"/>
      <c r="N107" s="20"/>
      <c r="O107" s="20"/>
      <c r="P107" s="20"/>
      <c r="Q107" s="20"/>
      <c r="R107" s="20"/>
    </row>
    <row r="108" spans="9:18" x14ac:dyDescent="0.25">
      <c r="I108" s="306"/>
      <c r="M108" s="20"/>
      <c r="N108" s="20"/>
      <c r="O108" s="20"/>
      <c r="P108" s="20"/>
      <c r="Q108" s="20"/>
      <c r="R108" s="20"/>
    </row>
    <row r="109" spans="9:18" x14ac:dyDescent="0.25">
      <c r="I109" s="306"/>
      <c r="M109" s="20"/>
      <c r="N109" s="20"/>
      <c r="O109" s="20"/>
      <c r="P109" s="20"/>
      <c r="Q109" s="20"/>
      <c r="R109" s="20"/>
    </row>
    <row r="110" spans="9:18" x14ac:dyDescent="0.25">
      <c r="I110" s="306"/>
      <c r="M110" s="20"/>
      <c r="N110" s="20"/>
      <c r="O110" s="20"/>
      <c r="P110" s="20"/>
      <c r="Q110" s="20"/>
      <c r="R110" s="20"/>
    </row>
    <row r="111" spans="9:18" x14ac:dyDescent="0.25">
      <c r="I111" s="306"/>
      <c r="M111" s="20"/>
      <c r="N111" s="20"/>
      <c r="O111" s="20"/>
      <c r="P111" s="20"/>
      <c r="Q111" s="20"/>
      <c r="R111" s="20"/>
    </row>
    <row r="112" spans="9:18" x14ac:dyDescent="0.25">
      <c r="I112" s="306"/>
      <c r="M112" s="20"/>
      <c r="N112" s="20"/>
      <c r="O112" s="20"/>
      <c r="P112" s="20"/>
      <c r="Q112" s="20"/>
      <c r="R112" s="20"/>
    </row>
    <row r="113" spans="9:18" x14ac:dyDescent="0.25">
      <c r="I113" s="306"/>
      <c r="M113" s="20"/>
      <c r="N113" s="20"/>
      <c r="O113" s="20"/>
      <c r="P113" s="20"/>
      <c r="Q113" s="20"/>
      <c r="R113" s="20"/>
    </row>
    <row r="114" spans="9:18" x14ac:dyDescent="0.25">
      <c r="I114" s="306"/>
      <c r="M114" s="20"/>
      <c r="N114" s="20"/>
      <c r="O114" s="20"/>
      <c r="P114" s="20"/>
      <c r="Q114" s="20"/>
      <c r="R114" s="20"/>
    </row>
    <row r="115" spans="9:18" x14ac:dyDescent="0.25">
      <c r="I115" s="306"/>
      <c r="M115" s="20"/>
      <c r="N115" s="20"/>
      <c r="O115" s="20"/>
      <c r="P115" s="20"/>
      <c r="Q115" s="20"/>
      <c r="R115" s="20"/>
    </row>
    <row r="116" spans="9:18" x14ac:dyDescent="0.25">
      <c r="I116" s="306"/>
      <c r="M116" s="20"/>
      <c r="N116" s="20"/>
      <c r="O116" s="20"/>
      <c r="P116" s="20"/>
      <c r="Q116" s="20"/>
      <c r="R116" s="20"/>
    </row>
    <row r="117" spans="9:18" x14ac:dyDescent="0.25">
      <c r="I117" s="306"/>
      <c r="M117" s="20"/>
      <c r="N117" s="20"/>
      <c r="O117" s="20"/>
      <c r="P117" s="20"/>
      <c r="Q117" s="20"/>
      <c r="R117" s="20"/>
    </row>
    <row r="118" spans="9:18" x14ac:dyDescent="0.25">
      <c r="I118" s="306"/>
      <c r="M118" s="20"/>
      <c r="N118" s="20"/>
      <c r="O118" s="20"/>
      <c r="P118" s="20"/>
      <c r="Q118" s="20"/>
      <c r="R118" s="20"/>
    </row>
    <row r="119" spans="9:18" x14ac:dyDescent="0.25">
      <c r="I119" s="306"/>
      <c r="M119" s="20"/>
      <c r="N119" s="20"/>
      <c r="O119" s="20"/>
      <c r="P119" s="20"/>
      <c r="Q119" s="20"/>
      <c r="R119" s="20"/>
    </row>
    <row r="120" spans="9:18" x14ac:dyDescent="0.25">
      <c r="I120" s="306"/>
      <c r="M120" s="20"/>
      <c r="N120" s="20"/>
      <c r="O120" s="20"/>
      <c r="P120" s="20"/>
      <c r="Q120" s="20"/>
      <c r="R120" s="20"/>
    </row>
    <row r="121" spans="9:18" x14ac:dyDescent="0.25">
      <c r="I121" s="306"/>
      <c r="M121" s="20"/>
      <c r="N121" s="20"/>
      <c r="O121" s="20"/>
      <c r="P121" s="20"/>
      <c r="Q121" s="20"/>
      <c r="R121" s="20"/>
    </row>
    <row r="122" spans="9:18" x14ac:dyDescent="0.25">
      <c r="I122" s="306"/>
      <c r="M122" s="20"/>
      <c r="N122" s="20"/>
      <c r="O122" s="20"/>
      <c r="P122" s="20"/>
      <c r="Q122" s="20"/>
      <c r="R122" s="20"/>
    </row>
    <row r="123" spans="9:18" x14ac:dyDescent="0.25">
      <c r="I123" s="306"/>
      <c r="M123" s="20"/>
      <c r="N123" s="20"/>
      <c r="O123" s="20"/>
      <c r="P123" s="20"/>
      <c r="Q123" s="20"/>
      <c r="R123" s="20"/>
    </row>
    <row r="124" spans="9:18" x14ac:dyDescent="0.25">
      <c r="I124" s="306"/>
      <c r="M124" s="20"/>
      <c r="N124" s="20"/>
      <c r="O124" s="20"/>
      <c r="P124" s="20"/>
      <c r="Q124" s="20"/>
      <c r="R124" s="20"/>
    </row>
    <row r="125" spans="9:18" x14ac:dyDescent="0.25">
      <c r="I125" s="306"/>
      <c r="M125" s="20"/>
      <c r="N125" s="20"/>
      <c r="O125" s="20"/>
      <c r="P125" s="20"/>
      <c r="Q125" s="20"/>
      <c r="R125" s="20"/>
    </row>
    <row r="126" spans="9:18" x14ac:dyDescent="0.25">
      <c r="I126" s="306"/>
      <c r="M126" s="20"/>
      <c r="N126" s="20"/>
      <c r="O126" s="20"/>
      <c r="P126" s="20"/>
      <c r="Q126" s="20"/>
      <c r="R126" s="20"/>
    </row>
    <row r="127" spans="9:18" x14ac:dyDescent="0.25">
      <c r="I127" s="306"/>
      <c r="M127" s="20"/>
      <c r="N127" s="20"/>
      <c r="O127" s="20"/>
      <c r="P127" s="20"/>
      <c r="Q127" s="20"/>
      <c r="R127" s="20"/>
    </row>
    <row r="128" spans="9:18" x14ac:dyDescent="0.25">
      <c r="I128" s="306"/>
      <c r="M128" s="20"/>
      <c r="N128" s="20"/>
      <c r="O128" s="20"/>
      <c r="P128" s="20"/>
      <c r="Q128" s="20"/>
      <c r="R128" s="20"/>
    </row>
    <row r="129" spans="9:18" x14ac:dyDescent="0.25">
      <c r="I129" s="306"/>
      <c r="M129" s="20"/>
      <c r="N129" s="20"/>
      <c r="O129" s="20"/>
      <c r="P129" s="20"/>
      <c r="Q129" s="20"/>
      <c r="R129" s="20"/>
    </row>
    <row r="130" spans="9:18" x14ac:dyDescent="0.25">
      <c r="I130" s="306"/>
      <c r="M130" s="20"/>
      <c r="N130" s="20"/>
      <c r="O130" s="20"/>
      <c r="P130" s="20"/>
      <c r="Q130" s="20"/>
      <c r="R130" s="20"/>
    </row>
    <row r="131" spans="9:18" x14ac:dyDescent="0.25">
      <c r="I131" s="306"/>
      <c r="M131" s="20"/>
      <c r="N131" s="20"/>
      <c r="O131" s="20"/>
      <c r="P131" s="20"/>
      <c r="Q131" s="20"/>
      <c r="R131" s="20"/>
    </row>
    <row r="132" spans="9:18" x14ac:dyDescent="0.25">
      <c r="I132" s="306"/>
      <c r="M132" s="20"/>
      <c r="N132" s="20"/>
      <c r="O132" s="20"/>
      <c r="P132" s="20"/>
      <c r="Q132" s="20"/>
      <c r="R132" s="20"/>
    </row>
    <row r="133" spans="9:18" x14ac:dyDescent="0.25">
      <c r="I133" s="306"/>
      <c r="M133" s="20"/>
      <c r="N133" s="20"/>
      <c r="O133" s="20"/>
      <c r="P133" s="20"/>
      <c r="Q133" s="20"/>
      <c r="R133" s="20"/>
    </row>
    <row r="134" spans="9:18" x14ac:dyDescent="0.25">
      <c r="I134" s="306"/>
      <c r="M134" s="20"/>
      <c r="N134" s="20"/>
      <c r="O134" s="20"/>
      <c r="P134" s="20"/>
      <c r="Q134" s="20"/>
      <c r="R134" s="20"/>
    </row>
    <row r="135" spans="9:18" x14ac:dyDescent="0.25">
      <c r="I135" s="306"/>
      <c r="M135" s="20"/>
      <c r="N135" s="20"/>
      <c r="O135" s="20"/>
      <c r="P135" s="20"/>
      <c r="Q135" s="20"/>
      <c r="R135" s="20"/>
    </row>
    <row r="136" spans="9:18" x14ac:dyDescent="0.25">
      <c r="I136" s="306"/>
      <c r="M136" s="20"/>
      <c r="N136" s="20"/>
      <c r="O136" s="20"/>
      <c r="P136" s="20"/>
      <c r="Q136" s="20"/>
      <c r="R136" s="20"/>
    </row>
    <row r="137" spans="9:18" x14ac:dyDescent="0.25">
      <c r="I137" s="306"/>
      <c r="M137" s="20"/>
      <c r="N137" s="20"/>
      <c r="O137" s="20"/>
      <c r="P137" s="20"/>
      <c r="Q137" s="20"/>
      <c r="R137" s="20"/>
    </row>
    <row r="138" spans="9:18" x14ac:dyDescent="0.25">
      <c r="I138" s="306"/>
      <c r="M138" s="20"/>
      <c r="N138" s="20"/>
      <c r="O138" s="20"/>
      <c r="P138" s="20"/>
      <c r="Q138" s="20"/>
      <c r="R138" s="20"/>
    </row>
    <row r="139" spans="9:18" x14ac:dyDescent="0.25">
      <c r="I139" s="306"/>
      <c r="M139" s="20"/>
      <c r="N139" s="20"/>
      <c r="O139" s="20"/>
      <c r="P139" s="20"/>
      <c r="Q139" s="20"/>
      <c r="R139" s="20"/>
    </row>
    <row r="140" spans="9:18" x14ac:dyDescent="0.25">
      <c r="I140" s="306"/>
      <c r="M140" s="20"/>
      <c r="N140" s="20"/>
      <c r="O140" s="20"/>
      <c r="P140" s="20"/>
      <c r="Q140" s="20"/>
      <c r="R140" s="20"/>
    </row>
    <row r="141" spans="9:18" x14ac:dyDescent="0.25">
      <c r="I141" s="306"/>
      <c r="M141" s="20"/>
      <c r="N141" s="20"/>
      <c r="O141" s="20"/>
      <c r="P141" s="20"/>
      <c r="Q141" s="20"/>
      <c r="R141" s="20"/>
    </row>
    <row r="142" spans="9:18" x14ac:dyDescent="0.25">
      <c r="I142" s="306"/>
      <c r="M142" s="20"/>
      <c r="N142" s="20"/>
      <c r="O142" s="20"/>
      <c r="P142" s="20"/>
      <c r="Q142" s="20"/>
      <c r="R142" s="20"/>
    </row>
    <row r="143" spans="9:18" x14ac:dyDescent="0.25">
      <c r="I143" s="306"/>
      <c r="M143" s="20"/>
      <c r="N143" s="20"/>
      <c r="O143" s="20"/>
      <c r="P143" s="20"/>
      <c r="Q143" s="20"/>
      <c r="R143" s="20"/>
    </row>
    <row r="144" spans="9:18" x14ac:dyDescent="0.25">
      <c r="I144" s="306"/>
      <c r="M144" s="20"/>
      <c r="N144" s="20"/>
      <c r="O144" s="20"/>
      <c r="P144" s="20"/>
      <c r="Q144" s="20"/>
      <c r="R144" s="20"/>
    </row>
    <row r="145" spans="9:18" x14ac:dyDescent="0.25">
      <c r="I145" s="306"/>
      <c r="M145" s="20"/>
      <c r="N145" s="20"/>
      <c r="O145" s="20"/>
      <c r="P145" s="20"/>
      <c r="Q145" s="20"/>
      <c r="R145" s="20"/>
    </row>
    <row r="146" spans="9:18" x14ac:dyDescent="0.25">
      <c r="I146" s="306"/>
      <c r="M146" s="20"/>
      <c r="N146" s="20"/>
      <c r="O146" s="20"/>
      <c r="P146" s="20"/>
      <c r="Q146" s="20"/>
      <c r="R146" s="20"/>
    </row>
    <row r="147" spans="9:18" x14ac:dyDescent="0.25">
      <c r="I147" s="306"/>
      <c r="M147" s="20"/>
      <c r="N147" s="20"/>
      <c r="O147" s="20"/>
      <c r="P147" s="20"/>
      <c r="Q147" s="20"/>
      <c r="R147" s="20"/>
    </row>
    <row r="148" spans="9:18" x14ac:dyDescent="0.25">
      <c r="I148" s="306"/>
      <c r="M148" s="20"/>
      <c r="N148" s="20"/>
      <c r="O148" s="20"/>
      <c r="P148" s="20"/>
      <c r="Q148" s="20"/>
      <c r="R148" s="20"/>
    </row>
    <row r="149" spans="9:18" x14ac:dyDescent="0.25">
      <c r="I149" s="306"/>
      <c r="M149" s="20"/>
      <c r="N149" s="20"/>
      <c r="O149" s="20"/>
      <c r="P149" s="20"/>
      <c r="Q149" s="20"/>
      <c r="R149" s="20"/>
    </row>
    <row r="150" spans="9:18" x14ac:dyDescent="0.25">
      <c r="I150" s="306"/>
      <c r="M150" s="20"/>
      <c r="N150" s="20"/>
      <c r="O150" s="20"/>
      <c r="P150" s="20"/>
      <c r="Q150" s="20"/>
      <c r="R150" s="20"/>
    </row>
    <row r="151" spans="9:18" x14ac:dyDescent="0.25">
      <c r="I151" s="306"/>
      <c r="M151" s="20"/>
      <c r="N151" s="20"/>
      <c r="O151" s="20"/>
      <c r="P151" s="20"/>
      <c r="Q151" s="20"/>
      <c r="R151" s="20"/>
    </row>
    <row r="152" spans="9:18" x14ac:dyDescent="0.25">
      <c r="I152" s="306"/>
      <c r="M152" s="20"/>
      <c r="N152" s="20"/>
      <c r="O152" s="20"/>
      <c r="P152" s="20"/>
      <c r="Q152" s="20"/>
      <c r="R152" s="20"/>
    </row>
    <row r="153" spans="9:18" x14ac:dyDescent="0.25">
      <c r="I153" s="306"/>
      <c r="M153" s="20"/>
      <c r="N153" s="20"/>
      <c r="O153" s="20"/>
      <c r="P153" s="20"/>
      <c r="Q153" s="20"/>
      <c r="R153" s="20"/>
    </row>
    <row r="154" spans="9:18" x14ac:dyDescent="0.25">
      <c r="I154" s="306"/>
      <c r="M154" s="20"/>
      <c r="N154" s="20"/>
      <c r="O154" s="20"/>
      <c r="P154" s="20"/>
      <c r="Q154" s="20"/>
      <c r="R154" s="20"/>
    </row>
    <row r="155" spans="9:18" x14ac:dyDescent="0.25">
      <c r="I155" s="306"/>
      <c r="M155" s="20"/>
      <c r="N155" s="20"/>
      <c r="O155" s="20"/>
      <c r="P155" s="20"/>
      <c r="Q155" s="20"/>
      <c r="R155" s="20"/>
    </row>
    <row r="156" spans="9:18" x14ac:dyDescent="0.25">
      <c r="I156" s="306"/>
      <c r="M156" s="20"/>
      <c r="N156" s="20"/>
      <c r="O156" s="20"/>
      <c r="P156" s="20"/>
      <c r="Q156" s="20"/>
      <c r="R156" s="20"/>
    </row>
    <row r="157" spans="9:18" x14ac:dyDescent="0.25">
      <c r="I157" s="306"/>
      <c r="M157" s="20"/>
      <c r="N157" s="20"/>
      <c r="O157" s="20"/>
      <c r="P157" s="20"/>
      <c r="Q157" s="20"/>
      <c r="R157" s="20"/>
    </row>
    <row r="158" spans="9:18" x14ac:dyDescent="0.25">
      <c r="I158" s="306"/>
      <c r="M158" s="20"/>
      <c r="N158" s="20"/>
      <c r="O158" s="20"/>
      <c r="P158" s="20"/>
      <c r="Q158" s="20"/>
      <c r="R158" s="20"/>
    </row>
    <row r="159" spans="9:18" x14ac:dyDescent="0.25">
      <c r="I159" s="306"/>
      <c r="M159" s="20"/>
      <c r="N159" s="20"/>
      <c r="O159" s="20"/>
      <c r="P159" s="20"/>
      <c r="Q159" s="20"/>
      <c r="R159" s="20"/>
    </row>
    <row r="160" spans="9:18" x14ac:dyDescent="0.25">
      <c r="I160" s="306"/>
      <c r="M160" s="20"/>
      <c r="N160" s="20"/>
      <c r="O160" s="20"/>
      <c r="P160" s="20"/>
      <c r="Q160" s="20"/>
      <c r="R160" s="20"/>
    </row>
    <row r="161" spans="9:18" x14ac:dyDescent="0.25">
      <c r="I161" s="306"/>
      <c r="M161" s="20"/>
      <c r="N161" s="20"/>
      <c r="O161" s="20"/>
      <c r="P161" s="20"/>
      <c r="Q161" s="20"/>
      <c r="R161" s="20"/>
    </row>
    <row r="162" spans="9:18" x14ac:dyDescent="0.25">
      <c r="I162" s="306"/>
      <c r="M162" s="20"/>
      <c r="N162" s="20"/>
      <c r="O162" s="20"/>
      <c r="P162" s="20"/>
      <c r="Q162" s="20"/>
      <c r="R162" s="20"/>
    </row>
    <row r="163" spans="9:18" x14ac:dyDescent="0.25">
      <c r="I163" s="306"/>
      <c r="M163" s="20"/>
      <c r="N163" s="20"/>
      <c r="O163" s="20"/>
      <c r="P163" s="20"/>
      <c r="Q163" s="20"/>
      <c r="R163" s="20"/>
    </row>
    <row r="164" spans="9:18" x14ac:dyDescent="0.25">
      <c r="I164" s="306"/>
      <c r="M164" s="20"/>
      <c r="N164" s="20"/>
      <c r="O164" s="20"/>
      <c r="P164" s="20"/>
      <c r="Q164" s="20"/>
      <c r="R164" s="20"/>
    </row>
    <row r="165" spans="9:18" x14ac:dyDescent="0.25">
      <c r="I165" s="306"/>
      <c r="M165" s="20"/>
      <c r="N165" s="20"/>
      <c r="O165" s="20"/>
      <c r="P165" s="20"/>
      <c r="Q165" s="20"/>
      <c r="R165" s="20"/>
    </row>
    <row r="166" spans="9:18" x14ac:dyDescent="0.25">
      <c r="I166" s="306"/>
      <c r="M166" s="20"/>
      <c r="N166" s="20"/>
      <c r="O166" s="20"/>
      <c r="P166" s="20"/>
      <c r="Q166" s="20"/>
      <c r="R166" s="20"/>
    </row>
    <row r="167" spans="9:18" x14ac:dyDescent="0.25">
      <c r="I167" s="306"/>
      <c r="M167" s="20"/>
      <c r="N167" s="20"/>
      <c r="O167" s="20"/>
      <c r="P167" s="20"/>
      <c r="Q167" s="20"/>
      <c r="R167" s="20"/>
    </row>
    <row r="168" spans="9:18" x14ac:dyDescent="0.25">
      <c r="I168" s="306"/>
      <c r="M168" s="20"/>
      <c r="N168" s="20"/>
      <c r="O168" s="20"/>
      <c r="P168" s="20"/>
      <c r="Q168" s="20"/>
      <c r="R168" s="20"/>
    </row>
    <row r="169" spans="9:18" x14ac:dyDescent="0.25">
      <c r="I169" s="306"/>
      <c r="M169" s="20"/>
      <c r="N169" s="20"/>
      <c r="O169" s="20"/>
      <c r="P169" s="20"/>
      <c r="Q169" s="20"/>
      <c r="R169" s="20"/>
    </row>
    <row r="170" spans="9:18" x14ac:dyDescent="0.25">
      <c r="I170" s="306"/>
      <c r="M170" s="20"/>
      <c r="N170" s="20"/>
      <c r="O170" s="20"/>
      <c r="P170" s="20"/>
      <c r="Q170" s="20"/>
      <c r="R170" s="20"/>
    </row>
    <row r="171" spans="9:18" x14ac:dyDescent="0.25">
      <c r="I171" s="306"/>
      <c r="M171" s="20"/>
      <c r="N171" s="20"/>
      <c r="O171" s="20"/>
      <c r="P171" s="20"/>
      <c r="Q171" s="20"/>
      <c r="R171" s="20"/>
    </row>
    <row r="172" spans="9:18" x14ac:dyDescent="0.25">
      <c r="I172" s="306"/>
      <c r="M172" s="20"/>
      <c r="N172" s="20"/>
      <c r="O172" s="20"/>
      <c r="P172" s="20"/>
      <c r="Q172" s="20"/>
      <c r="R172" s="20"/>
    </row>
    <row r="173" spans="9:18" x14ac:dyDescent="0.25">
      <c r="I173" s="306"/>
      <c r="M173" s="20"/>
      <c r="N173" s="20"/>
      <c r="O173" s="20"/>
      <c r="P173" s="20"/>
      <c r="Q173" s="20"/>
      <c r="R173" s="20"/>
    </row>
    <row r="174" spans="9:18" x14ac:dyDescent="0.25">
      <c r="I174" s="306"/>
      <c r="M174" s="20"/>
      <c r="N174" s="20"/>
      <c r="O174" s="20"/>
      <c r="P174" s="20"/>
      <c r="Q174" s="20"/>
      <c r="R174" s="20"/>
    </row>
    <row r="175" spans="9:18" x14ac:dyDescent="0.25">
      <c r="I175" s="306"/>
      <c r="M175" s="20"/>
      <c r="N175" s="20"/>
      <c r="O175" s="20"/>
      <c r="P175" s="20"/>
      <c r="Q175" s="20"/>
      <c r="R175" s="20"/>
    </row>
    <row r="176" spans="9:18" x14ac:dyDescent="0.25">
      <c r="I176" s="306"/>
      <c r="M176" s="20"/>
      <c r="N176" s="20"/>
      <c r="O176" s="20"/>
      <c r="P176" s="20"/>
      <c r="Q176" s="20"/>
      <c r="R176" s="20"/>
    </row>
    <row r="177" spans="9:18" x14ac:dyDescent="0.25">
      <c r="I177" s="306"/>
      <c r="M177" s="20"/>
      <c r="N177" s="20"/>
      <c r="O177" s="20"/>
      <c r="P177" s="20"/>
      <c r="Q177" s="20"/>
      <c r="R177" s="20"/>
    </row>
    <row r="178" spans="9:18" x14ac:dyDescent="0.25">
      <c r="I178" s="306"/>
      <c r="M178" s="20"/>
      <c r="N178" s="20"/>
      <c r="O178" s="20"/>
      <c r="P178" s="20"/>
      <c r="Q178" s="20"/>
      <c r="R178" s="20"/>
    </row>
    <row r="179" spans="9:18" x14ac:dyDescent="0.25">
      <c r="I179" s="306"/>
      <c r="M179" s="20"/>
      <c r="N179" s="20"/>
      <c r="O179" s="20"/>
      <c r="P179" s="20"/>
      <c r="Q179" s="20"/>
      <c r="R179" s="20"/>
    </row>
    <row r="180" spans="9:18" x14ac:dyDescent="0.25">
      <c r="I180" s="306"/>
      <c r="M180" s="20"/>
      <c r="N180" s="20"/>
      <c r="O180" s="20"/>
      <c r="P180" s="20"/>
      <c r="Q180" s="20"/>
      <c r="R180" s="20"/>
    </row>
    <row r="181" spans="9:18" x14ac:dyDescent="0.25">
      <c r="I181" s="306"/>
      <c r="M181" s="20"/>
      <c r="N181" s="20"/>
      <c r="O181" s="20"/>
      <c r="P181" s="20"/>
      <c r="Q181" s="20"/>
      <c r="R181" s="20"/>
    </row>
    <row r="182" spans="9:18" x14ac:dyDescent="0.25">
      <c r="I182" s="306"/>
      <c r="M182" s="20"/>
      <c r="N182" s="20"/>
      <c r="O182" s="20"/>
      <c r="P182" s="20"/>
      <c r="Q182" s="20"/>
      <c r="R182" s="20"/>
    </row>
    <row r="183" spans="9:18" x14ac:dyDescent="0.25">
      <c r="I183" s="306"/>
      <c r="M183" s="20"/>
      <c r="N183" s="20"/>
      <c r="O183" s="20"/>
      <c r="P183" s="20"/>
      <c r="Q183" s="20"/>
      <c r="R183" s="20"/>
    </row>
    <row r="184" spans="9:18" x14ac:dyDescent="0.25">
      <c r="I184" s="306"/>
      <c r="M184" s="20"/>
      <c r="N184" s="20"/>
      <c r="O184" s="20"/>
      <c r="P184" s="20"/>
      <c r="Q184" s="20"/>
      <c r="R184" s="20"/>
    </row>
    <row r="185" spans="9:18" x14ac:dyDescent="0.25">
      <c r="I185" s="306"/>
      <c r="M185" s="20"/>
      <c r="N185" s="20"/>
      <c r="O185" s="20"/>
      <c r="P185" s="20"/>
      <c r="Q185" s="20"/>
      <c r="R185" s="20"/>
    </row>
    <row r="186" spans="9:18" x14ac:dyDescent="0.25">
      <c r="I186" s="306"/>
      <c r="M186" s="20"/>
      <c r="N186" s="20"/>
      <c r="O186" s="20"/>
      <c r="P186" s="20"/>
      <c r="Q186" s="20"/>
      <c r="R186" s="20"/>
    </row>
    <row r="187" spans="9:18" x14ac:dyDescent="0.25">
      <c r="I187" s="306"/>
      <c r="M187" s="20"/>
      <c r="N187" s="20"/>
      <c r="O187" s="20"/>
      <c r="P187" s="20"/>
      <c r="Q187" s="20"/>
      <c r="R187" s="20"/>
    </row>
    <row r="188" spans="9:18" x14ac:dyDescent="0.25">
      <c r="I188" s="306"/>
      <c r="M188" s="20"/>
      <c r="N188" s="20"/>
      <c r="O188" s="20"/>
      <c r="P188" s="20"/>
      <c r="Q188" s="20"/>
      <c r="R188" s="20"/>
    </row>
    <row r="189" spans="9:18" x14ac:dyDescent="0.25">
      <c r="I189" s="306"/>
      <c r="M189" s="20"/>
      <c r="N189" s="20"/>
      <c r="O189" s="20"/>
      <c r="P189" s="20"/>
      <c r="Q189" s="20"/>
      <c r="R189" s="20"/>
    </row>
    <row r="190" spans="9:18" x14ac:dyDescent="0.25">
      <c r="I190" s="306"/>
      <c r="M190" s="20"/>
      <c r="N190" s="20"/>
      <c r="O190" s="20"/>
      <c r="P190" s="20"/>
      <c r="Q190" s="20"/>
      <c r="R190" s="20"/>
    </row>
    <row r="191" spans="9:18" x14ac:dyDescent="0.25">
      <c r="I191" s="306"/>
      <c r="M191" s="20"/>
      <c r="N191" s="20"/>
      <c r="O191" s="20"/>
      <c r="P191" s="20"/>
      <c r="Q191" s="20"/>
      <c r="R191" s="20"/>
    </row>
    <row r="192" spans="9:18" x14ac:dyDescent="0.25">
      <c r="I192" s="306"/>
      <c r="M192" s="20"/>
      <c r="N192" s="20"/>
      <c r="O192" s="20"/>
      <c r="P192" s="20"/>
      <c r="Q192" s="20"/>
      <c r="R192" s="20"/>
    </row>
    <row r="193" spans="9:18" x14ac:dyDescent="0.25">
      <c r="I193" s="306"/>
      <c r="M193" s="20"/>
      <c r="N193" s="20"/>
      <c r="O193" s="20"/>
      <c r="P193" s="20"/>
      <c r="Q193" s="20"/>
      <c r="R193" s="20"/>
    </row>
    <row r="194" spans="9:18" x14ac:dyDescent="0.25">
      <c r="I194" s="306"/>
      <c r="M194" s="20"/>
      <c r="N194" s="20"/>
      <c r="O194" s="20"/>
      <c r="P194" s="20"/>
      <c r="Q194" s="20"/>
      <c r="R194" s="20"/>
    </row>
    <row r="195" spans="9:18" x14ac:dyDescent="0.25">
      <c r="I195" s="306"/>
      <c r="M195" s="20"/>
      <c r="N195" s="20"/>
      <c r="O195" s="20"/>
      <c r="P195" s="20"/>
      <c r="Q195" s="20"/>
      <c r="R195" s="20"/>
    </row>
    <row r="196" spans="9:18" x14ac:dyDescent="0.25">
      <c r="I196" s="306"/>
      <c r="M196" s="20"/>
      <c r="N196" s="20"/>
      <c r="O196" s="20"/>
      <c r="P196" s="20"/>
      <c r="Q196" s="20"/>
      <c r="R196" s="20"/>
    </row>
    <row r="197" spans="9:18" x14ac:dyDescent="0.25">
      <c r="I197" s="306"/>
      <c r="M197" s="20"/>
      <c r="N197" s="20"/>
      <c r="O197" s="20"/>
      <c r="P197" s="20"/>
      <c r="Q197" s="20"/>
      <c r="R197" s="20"/>
    </row>
    <row r="198" spans="9:18" x14ac:dyDescent="0.25">
      <c r="I198" s="306"/>
      <c r="M198" s="20"/>
      <c r="N198" s="20"/>
      <c r="O198" s="20"/>
      <c r="P198" s="20"/>
      <c r="Q198" s="20"/>
      <c r="R198" s="20"/>
    </row>
    <row r="199" spans="9:18" x14ac:dyDescent="0.25">
      <c r="I199" s="306"/>
      <c r="M199" s="20"/>
      <c r="N199" s="20"/>
      <c r="O199" s="20"/>
      <c r="P199" s="20"/>
      <c r="Q199" s="20"/>
      <c r="R199" s="20"/>
    </row>
    <row r="200" spans="9:18" x14ac:dyDescent="0.25">
      <c r="I200" s="306"/>
      <c r="M200" s="20"/>
      <c r="N200" s="20"/>
      <c r="O200" s="20"/>
      <c r="P200" s="20"/>
      <c r="Q200" s="20"/>
      <c r="R200" s="20"/>
    </row>
    <row r="201" spans="9:18" x14ac:dyDescent="0.25">
      <c r="I201" s="306"/>
      <c r="M201" s="20"/>
      <c r="N201" s="20"/>
      <c r="O201" s="20"/>
      <c r="P201" s="20"/>
      <c r="Q201" s="20"/>
      <c r="R201" s="20"/>
    </row>
    <row r="202" spans="9:18" x14ac:dyDescent="0.25">
      <c r="I202" s="306"/>
      <c r="M202" s="20"/>
      <c r="N202" s="20"/>
      <c r="O202" s="20"/>
      <c r="P202" s="20"/>
      <c r="Q202" s="20"/>
      <c r="R202" s="20"/>
    </row>
    <row r="203" spans="9:18" x14ac:dyDescent="0.25">
      <c r="I203" s="306"/>
      <c r="M203" s="20"/>
      <c r="N203" s="20"/>
      <c r="O203" s="20"/>
      <c r="P203" s="20"/>
      <c r="Q203" s="20"/>
      <c r="R203" s="20"/>
    </row>
    <row r="204" spans="9:18" x14ac:dyDescent="0.25">
      <c r="I204" s="306"/>
      <c r="M204" s="20"/>
      <c r="N204" s="20"/>
      <c r="O204" s="20"/>
      <c r="P204" s="20"/>
      <c r="Q204" s="20"/>
      <c r="R204" s="20"/>
    </row>
    <row r="205" spans="9:18" x14ac:dyDescent="0.25">
      <c r="I205" s="306"/>
      <c r="M205" s="20"/>
      <c r="N205" s="20"/>
      <c r="O205" s="20"/>
      <c r="P205" s="20"/>
      <c r="Q205" s="20"/>
      <c r="R205" s="20"/>
    </row>
    <row r="206" spans="9:18" x14ac:dyDescent="0.25">
      <c r="I206" s="306"/>
      <c r="M206" s="20"/>
      <c r="N206" s="20"/>
      <c r="O206" s="20"/>
      <c r="P206" s="20"/>
      <c r="Q206" s="20"/>
      <c r="R206" s="20"/>
    </row>
    <row r="207" spans="9:18" x14ac:dyDescent="0.25">
      <c r="I207" s="306"/>
      <c r="M207" s="20"/>
      <c r="N207" s="20"/>
      <c r="O207" s="20"/>
      <c r="P207" s="20"/>
      <c r="Q207" s="20"/>
      <c r="R207" s="20"/>
    </row>
    <row r="208" spans="9:18" x14ac:dyDescent="0.25">
      <c r="I208" s="306"/>
      <c r="M208" s="20"/>
      <c r="N208" s="20"/>
      <c r="O208" s="20"/>
      <c r="P208" s="20"/>
      <c r="Q208" s="20"/>
      <c r="R208" s="20"/>
    </row>
    <row r="209" spans="9:18" x14ac:dyDescent="0.25">
      <c r="I209" s="306"/>
      <c r="M209" s="20"/>
      <c r="N209" s="20"/>
      <c r="O209" s="20"/>
      <c r="P209" s="20"/>
      <c r="Q209" s="20"/>
      <c r="R209" s="20"/>
    </row>
    <row r="210" spans="9:18" x14ac:dyDescent="0.25">
      <c r="I210" s="306"/>
      <c r="M210" s="20"/>
      <c r="N210" s="20"/>
      <c r="O210" s="20"/>
      <c r="P210" s="20"/>
      <c r="Q210" s="20"/>
      <c r="R210" s="20"/>
    </row>
    <row r="211" spans="9:18" x14ac:dyDescent="0.25">
      <c r="I211" s="306"/>
      <c r="M211" s="20"/>
      <c r="N211" s="20"/>
      <c r="O211" s="20"/>
      <c r="P211" s="20"/>
      <c r="Q211" s="20"/>
      <c r="R211" s="20"/>
    </row>
    <row r="212" spans="9:18" x14ac:dyDescent="0.25">
      <c r="I212" s="306"/>
      <c r="M212" s="20"/>
      <c r="N212" s="20"/>
      <c r="O212" s="20"/>
      <c r="P212" s="20"/>
      <c r="Q212" s="20"/>
      <c r="R212" s="20"/>
    </row>
    <row r="213" spans="9:18" x14ac:dyDescent="0.25">
      <c r="I213" s="306"/>
      <c r="M213" s="20"/>
      <c r="N213" s="20"/>
      <c r="O213" s="20"/>
      <c r="P213" s="20"/>
      <c r="Q213" s="20"/>
      <c r="R213" s="20"/>
    </row>
    <row r="214" spans="9:18" x14ac:dyDescent="0.25">
      <c r="I214" s="306"/>
      <c r="M214" s="20"/>
      <c r="N214" s="20"/>
      <c r="O214" s="20"/>
      <c r="P214" s="20"/>
      <c r="Q214" s="20"/>
      <c r="R214" s="20"/>
    </row>
    <row r="215" spans="9:18" x14ac:dyDescent="0.25">
      <c r="I215" s="306"/>
      <c r="M215" s="20"/>
      <c r="N215" s="20"/>
      <c r="O215" s="20"/>
      <c r="P215" s="20"/>
      <c r="Q215" s="20"/>
      <c r="R215" s="20"/>
    </row>
    <row r="216" spans="9:18" x14ac:dyDescent="0.25">
      <c r="I216" s="306"/>
      <c r="M216" s="20"/>
      <c r="N216" s="20"/>
      <c r="O216" s="20"/>
      <c r="P216" s="20"/>
      <c r="Q216" s="20"/>
      <c r="R216" s="20"/>
    </row>
    <row r="217" spans="9:18" x14ac:dyDescent="0.25">
      <c r="I217" s="306"/>
      <c r="M217" s="20"/>
      <c r="N217" s="20"/>
      <c r="O217" s="20"/>
      <c r="P217" s="20"/>
      <c r="Q217" s="20"/>
      <c r="R217" s="20"/>
    </row>
    <row r="218" spans="9:18" x14ac:dyDescent="0.25">
      <c r="I218" s="306"/>
      <c r="M218" s="20"/>
      <c r="N218" s="20"/>
      <c r="O218" s="20"/>
      <c r="P218" s="20"/>
      <c r="Q218" s="20"/>
      <c r="R218" s="20"/>
    </row>
    <row r="219" spans="9:18" x14ac:dyDescent="0.25">
      <c r="I219" s="306"/>
      <c r="M219" s="20"/>
      <c r="N219" s="20"/>
      <c r="O219" s="20"/>
      <c r="P219" s="20"/>
      <c r="Q219" s="20"/>
      <c r="R219" s="20"/>
    </row>
    <row r="220" spans="9:18" x14ac:dyDescent="0.25">
      <c r="I220" s="306"/>
      <c r="M220" s="20"/>
      <c r="N220" s="20"/>
      <c r="O220" s="20"/>
      <c r="P220" s="20"/>
      <c r="Q220" s="20"/>
      <c r="R220" s="20"/>
    </row>
    <row r="221" spans="9:18" x14ac:dyDescent="0.25">
      <c r="I221" s="306"/>
      <c r="M221" s="20"/>
      <c r="N221" s="20"/>
      <c r="O221" s="20"/>
      <c r="P221" s="20"/>
      <c r="Q221" s="20"/>
      <c r="R221" s="20"/>
    </row>
    <row r="222" spans="9:18" x14ac:dyDescent="0.25">
      <c r="I222" s="306"/>
      <c r="M222" s="20"/>
      <c r="N222" s="20"/>
      <c r="O222" s="20"/>
      <c r="P222" s="20"/>
      <c r="Q222" s="20"/>
      <c r="R222" s="20"/>
    </row>
    <row r="223" spans="9:18" x14ac:dyDescent="0.25">
      <c r="I223" s="306"/>
      <c r="M223" s="20"/>
      <c r="N223" s="20"/>
      <c r="O223" s="20"/>
      <c r="P223" s="20"/>
      <c r="Q223" s="20"/>
      <c r="R223" s="20"/>
    </row>
    <row r="224" spans="9:18" x14ac:dyDescent="0.25">
      <c r="I224" s="306"/>
      <c r="M224" s="20"/>
      <c r="N224" s="20"/>
      <c r="O224" s="20"/>
      <c r="P224" s="20"/>
      <c r="Q224" s="20"/>
      <c r="R224" s="20"/>
    </row>
    <row r="225" spans="9:18" x14ac:dyDescent="0.25">
      <c r="I225" s="306"/>
      <c r="M225" s="20"/>
      <c r="N225" s="20"/>
      <c r="O225" s="20"/>
      <c r="P225" s="20"/>
      <c r="Q225" s="20"/>
      <c r="R225" s="20"/>
    </row>
    <row r="226" spans="9:18" x14ac:dyDescent="0.25">
      <c r="I226" s="306"/>
      <c r="M226" s="20"/>
      <c r="N226" s="20"/>
      <c r="O226" s="20"/>
      <c r="P226" s="20"/>
      <c r="Q226" s="20"/>
      <c r="R226" s="20"/>
    </row>
    <row r="227" spans="9:18" x14ac:dyDescent="0.25">
      <c r="I227" s="306"/>
      <c r="M227" s="20"/>
      <c r="N227" s="20"/>
      <c r="O227" s="20"/>
      <c r="P227" s="20"/>
      <c r="Q227" s="20"/>
      <c r="R227" s="20"/>
    </row>
    <row r="228" spans="9:18" x14ac:dyDescent="0.25">
      <c r="I228" s="306"/>
      <c r="M228" s="20"/>
      <c r="N228" s="20"/>
      <c r="O228" s="20"/>
      <c r="P228" s="20"/>
      <c r="Q228" s="20"/>
      <c r="R228" s="20"/>
    </row>
    <row r="229" spans="9:18" x14ac:dyDescent="0.25">
      <c r="I229" s="306"/>
      <c r="M229" s="20"/>
      <c r="N229" s="20"/>
      <c r="O229" s="20"/>
      <c r="P229" s="20"/>
      <c r="Q229" s="20"/>
      <c r="R229" s="20"/>
    </row>
    <row r="230" spans="9:18" x14ac:dyDescent="0.25">
      <c r="I230" s="306"/>
      <c r="M230" s="20"/>
      <c r="N230" s="20"/>
      <c r="O230" s="20"/>
      <c r="P230" s="20"/>
      <c r="Q230" s="20"/>
      <c r="R230" s="20"/>
    </row>
    <row r="231" spans="9:18" x14ac:dyDescent="0.25">
      <c r="I231" s="306"/>
      <c r="M231" s="20"/>
      <c r="N231" s="20"/>
      <c r="O231" s="20"/>
      <c r="P231" s="20"/>
      <c r="Q231" s="20"/>
      <c r="R231" s="20"/>
    </row>
    <row r="232" spans="9:18" x14ac:dyDescent="0.25">
      <c r="I232" s="306"/>
      <c r="M232" s="20"/>
      <c r="N232" s="20"/>
      <c r="O232" s="20"/>
      <c r="P232" s="20"/>
      <c r="Q232" s="20"/>
      <c r="R232" s="20"/>
    </row>
    <row r="233" spans="9:18" x14ac:dyDescent="0.25">
      <c r="I233" s="306"/>
      <c r="M233" s="20"/>
      <c r="N233" s="20"/>
      <c r="O233" s="20"/>
      <c r="P233" s="20"/>
      <c r="Q233" s="20"/>
      <c r="R233" s="20"/>
    </row>
    <row r="234" spans="9:18" x14ac:dyDescent="0.25">
      <c r="I234" s="306"/>
      <c r="M234" s="20"/>
      <c r="N234" s="20"/>
      <c r="O234" s="20"/>
      <c r="P234" s="20"/>
      <c r="Q234" s="20"/>
      <c r="R234" s="20"/>
    </row>
    <row r="235" spans="9:18" x14ac:dyDescent="0.25">
      <c r="I235" s="306"/>
      <c r="M235" s="20"/>
      <c r="N235" s="20"/>
      <c r="O235" s="20"/>
      <c r="P235" s="20"/>
      <c r="Q235" s="20"/>
      <c r="R235" s="20"/>
    </row>
    <row r="236" spans="9:18" x14ac:dyDescent="0.25">
      <c r="I236" s="306"/>
      <c r="M236" s="20"/>
      <c r="N236" s="20"/>
      <c r="O236" s="20"/>
      <c r="P236" s="20"/>
      <c r="Q236" s="20"/>
      <c r="R236" s="20"/>
    </row>
    <row r="237" spans="9:18" x14ac:dyDescent="0.25">
      <c r="I237" s="306"/>
      <c r="M237" s="20"/>
      <c r="N237" s="20"/>
      <c r="O237" s="20"/>
      <c r="P237" s="20"/>
      <c r="Q237" s="20"/>
      <c r="R237" s="20"/>
    </row>
    <row r="238" spans="9:18" x14ac:dyDescent="0.25">
      <c r="I238" s="306"/>
      <c r="M238" s="20"/>
      <c r="N238" s="20"/>
      <c r="O238" s="20"/>
      <c r="P238" s="20"/>
      <c r="Q238" s="20"/>
      <c r="R238" s="20"/>
    </row>
    <row r="239" spans="9:18" x14ac:dyDescent="0.25">
      <c r="I239" s="306"/>
      <c r="M239" s="20"/>
      <c r="N239" s="20"/>
      <c r="O239" s="20"/>
      <c r="P239" s="20"/>
      <c r="Q239" s="20"/>
      <c r="R239" s="20"/>
    </row>
    <row r="240" spans="9:18" x14ac:dyDescent="0.25">
      <c r="I240" s="306"/>
      <c r="M240" s="20"/>
      <c r="N240" s="20"/>
      <c r="O240" s="20"/>
      <c r="P240" s="20"/>
      <c r="Q240" s="20"/>
      <c r="R240" s="20"/>
    </row>
    <row r="241" spans="9:18" x14ac:dyDescent="0.25">
      <c r="I241" s="306"/>
      <c r="M241" s="20"/>
      <c r="N241" s="20"/>
      <c r="O241" s="20"/>
      <c r="P241" s="20"/>
      <c r="Q241" s="20"/>
      <c r="R241" s="20"/>
    </row>
    <row r="242" spans="9:18" x14ac:dyDescent="0.25">
      <c r="I242" s="306"/>
      <c r="M242" s="20"/>
      <c r="N242" s="20"/>
      <c r="O242" s="20"/>
      <c r="P242" s="20"/>
      <c r="Q242" s="20"/>
      <c r="R242" s="20"/>
    </row>
    <row r="243" spans="9:18" x14ac:dyDescent="0.25">
      <c r="I243" s="306"/>
      <c r="M243" s="20"/>
      <c r="N243" s="20"/>
      <c r="O243" s="20"/>
      <c r="P243" s="20"/>
      <c r="Q243" s="20"/>
      <c r="R243" s="20"/>
    </row>
    <row r="244" spans="9:18" x14ac:dyDescent="0.25">
      <c r="I244" s="306"/>
      <c r="M244" s="20"/>
      <c r="N244" s="20"/>
      <c r="O244" s="20"/>
      <c r="P244" s="20"/>
      <c r="Q244" s="20"/>
      <c r="R244" s="20"/>
    </row>
    <row r="245" spans="9:18" x14ac:dyDescent="0.25">
      <c r="I245" s="306"/>
      <c r="M245" s="20"/>
      <c r="N245" s="20"/>
      <c r="O245" s="20"/>
      <c r="P245" s="20"/>
      <c r="Q245" s="20"/>
      <c r="R245" s="20"/>
    </row>
    <row r="246" spans="9:18" x14ac:dyDescent="0.25">
      <c r="I246" s="306"/>
      <c r="M246" s="20"/>
      <c r="N246" s="20"/>
      <c r="O246" s="20"/>
      <c r="P246" s="20"/>
      <c r="Q246" s="20"/>
      <c r="R246" s="20"/>
    </row>
    <row r="247" spans="9:18" x14ac:dyDescent="0.25">
      <c r="I247" s="306"/>
      <c r="M247" s="20"/>
      <c r="N247" s="20"/>
      <c r="O247" s="20"/>
      <c r="P247" s="20"/>
      <c r="Q247" s="20"/>
      <c r="R247" s="20"/>
    </row>
    <row r="248" spans="9:18" x14ac:dyDescent="0.25">
      <c r="I248" s="306"/>
      <c r="M248" s="20"/>
      <c r="N248" s="20"/>
      <c r="O248" s="20"/>
      <c r="P248" s="20"/>
      <c r="Q248" s="20"/>
      <c r="R248" s="20"/>
    </row>
    <row r="249" spans="9:18" x14ac:dyDescent="0.25">
      <c r="I249" s="306"/>
      <c r="M249" s="20"/>
      <c r="N249" s="20"/>
      <c r="O249" s="20"/>
      <c r="P249" s="20"/>
      <c r="Q249" s="20"/>
      <c r="R249" s="20"/>
    </row>
    <row r="250" spans="9:18" x14ac:dyDescent="0.25">
      <c r="I250" s="306"/>
      <c r="M250" s="20"/>
      <c r="N250" s="20"/>
      <c r="O250" s="20"/>
      <c r="P250" s="20"/>
      <c r="Q250" s="20"/>
      <c r="R250" s="20"/>
    </row>
    <row r="251" spans="9:18" x14ac:dyDescent="0.25">
      <c r="I251" s="306"/>
      <c r="M251" s="20"/>
      <c r="N251" s="20"/>
      <c r="O251" s="20"/>
      <c r="P251" s="20"/>
      <c r="Q251" s="20"/>
      <c r="R251" s="20"/>
    </row>
    <row r="252" spans="9:18" x14ac:dyDescent="0.25">
      <c r="I252" s="306"/>
      <c r="M252" s="20"/>
      <c r="N252" s="20"/>
      <c r="O252" s="20"/>
      <c r="P252" s="20"/>
      <c r="Q252" s="20"/>
      <c r="R252" s="20"/>
    </row>
    <row r="253" spans="9:18" x14ac:dyDescent="0.25">
      <c r="I253" s="306"/>
      <c r="M253" s="20"/>
      <c r="N253" s="20"/>
      <c r="O253" s="20"/>
      <c r="P253" s="20"/>
      <c r="Q253" s="20"/>
      <c r="R253" s="20"/>
    </row>
    <row r="254" spans="9:18" x14ac:dyDescent="0.25">
      <c r="I254" s="306"/>
      <c r="M254" s="20"/>
      <c r="N254" s="20"/>
      <c r="O254" s="20"/>
      <c r="P254" s="20"/>
      <c r="Q254" s="20"/>
      <c r="R254" s="20"/>
    </row>
    <row r="255" spans="9:18" x14ac:dyDescent="0.25">
      <c r="I255" s="306"/>
      <c r="M255" s="20"/>
      <c r="N255" s="20"/>
      <c r="O255" s="20"/>
      <c r="P255" s="20"/>
      <c r="Q255" s="20"/>
      <c r="R255" s="20"/>
    </row>
    <row r="256" spans="9:18" x14ac:dyDescent="0.25">
      <c r="I256" s="306"/>
      <c r="M256" s="20"/>
      <c r="N256" s="20"/>
      <c r="O256" s="20"/>
      <c r="P256" s="20"/>
      <c r="Q256" s="20"/>
      <c r="R256" s="20"/>
    </row>
    <row r="257" spans="9:18" x14ac:dyDescent="0.25">
      <c r="I257" s="306"/>
      <c r="M257" s="20"/>
      <c r="N257" s="20"/>
      <c r="O257" s="20"/>
      <c r="P257" s="20"/>
      <c r="Q257" s="20"/>
      <c r="R257" s="20"/>
    </row>
    <row r="258" spans="9:18" x14ac:dyDescent="0.25">
      <c r="I258" s="306"/>
      <c r="M258" s="20"/>
      <c r="N258" s="20"/>
      <c r="O258" s="20"/>
      <c r="P258" s="20"/>
      <c r="Q258" s="20"/>
      <c r="R258" s="20"/>
    </row>
    <row r="259" spans="9:18" x14ac:dyDescent="0.25">
      <c r="I259" s="306"/>
      <c r="M259" s="20"/>
      <c r="N259" s="20"/>
      <c r="O259" s="20"/>
      <c r="P259" s="20"/>
      <c r="Q259" s="20"/>
      <c r="R259" s="20"/>
    </row>
    <row r="260" spans="9:18" x14ac:dyDescent="0.25">
      <c r="I260" s="306"/>
      <c r="M260" s="20"/>
      <c r="N260" s="20"/>
      <c r="O260" s="20"/>
      <c r="P260" s="20"/>
      <c r="Q260" s="20"/>
      <c r="R260" s="20"/>
    </row>
    <row r="261" spans="9:18" x14ac:dyDescent="0.25">
      <c r="I261" s="306"/>
      <c r="M261" s="20"/>
      <c r="N261" s="20"/>
      <c r="O261" s="20"/>
      <c r="P261" s="20"/>
      <c r="Q261" s="20"/>
      <c r="R261" s="20"/>
    </row>
    <row r="262" spans="9:18" x14ac:dyDescent="0.25">
      <c r="I262" s="306"/>
      <c r="M262" s="20"/>
      <c r="N262" s="20"/>
      <c r="O262" s="20"/>
      <c r="P262" s="20"/>
      <c r="Q262" s="20"/>
      <c r="R262" s="20"/>
    </row>
    <row r="263" spans="9:18" x14ac:dyDescent="0.25">
      <c r="I263" s="306"/>
      <c r="M263" s="20"/>
      <c r="N263" s="20"/>
      <c r="O263" s="20"/>
      <c r="P263" s="20"/>
      <c r="Q263" s="20"/>
      <c r="R263" s="20"/>
    </row>
    <row r="264" spans="9:18" x14ac:dyDescent="0.25">
      <c r="I264" s="306"/>
      <c r="M264" s="20"/>
      <c r="N264" s="20"/>
      <c r="O264" s="20"/>
      <c r="P264" s="20"/>
      <c r="Q264" s="20"/>
      <c r="R264" s="20"/>
    </row>
    <row r="265" spans="9:18" x14ac:dyDescent="0.25">
      <c r="I265" s="306"/>
      <c r="M265" s="20"/>
      <c r="N265" s="20"/>
      <c r="O265" s="20"/>
      <c r="P265" s="20"/>
      <c r="Q265" s="20"/>
      <c r="R265" s="20"/>
    </row>
    <row r="266" spans="9:18" x14ac:dyDescent="0.25">
      <c r="I266" s="306"/>
      <c r="M266" s="20"/>
      <c r="N266" s="20"/>
      <c r="O266" s="20"/>
      <c r="P266" s="20"/>
      <c r="Q266" s="20"/>
      <c r="R266" s="20"/>
    </row>
    <row r="267" spans="9:18" x14ac:dyDescent="0.25">
      <c r="I267" s="306"/>
      <c r="M267" s="20"/>
      <c r="N267" s="20"/>
      <c r="O267" s="20"/>
      <c r="P267" s="20"/>
      <c r="Q267" s="20"/>
      <c r="R267" s="20"/>
    </row>
    <row r="268" spans="9:18" x14ac:dyDescent="0.25">
      <c r="I268" s="306"/>
      <c r="M268" s="20"/>
      <c r="N268" s="20"/>
      <c r="O268" s="20"/>
      <c r="P268" s="20"/>
      <c r="Q268" s="20"/>
      <c r="R268" s="20"/>
    </row>
    <row r="269" spans="9:18" x14ac:dyDescent="0.25">
      <c r="I269" s="306"/>
      <c r="M269" s="20"/>
      <c r="N269" s="20"/>
      <c r="O269" s="20"/>
      <c r="P269" s="20"/>
      <c r="Q269" s="20"/>
      <c r="R269" s="20"/>
    </row>
    <row r="270" spans="9:18" x14ac:dyDescent="0.25">
      <c r="I270" s="306"/>
      <c r="M270" s="20"/>
      <c r="N270" s="20"/>
      <c r="O270" s="20"/>
      <c r="P270" s="20"/>
      <c r="Q270" s="20"/>
      <c r="R270" s="20"/>
    </row>
    <row r="271" spans="9:18" x14ac:dyDescent="0.25">
      <c r="M271" s="20"/>
      <c r="N271" s="20"/>
      <c r="O271" s="20"/>
      <c r="P271" s="20"/>
      <c r="Q271" s="20"/>
      <c r="R271" s="20"/>
    </row>
    <row r="272" spans="9: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row r="5684" spans="13:18" x14ac:dyDescent="0.25">
      <c r="M5684" s="20"/>
      <c r="N5684" s="20"/>
      <c r="O5684" s="20"/>
      <c r="P5684" s="20"/>
      <c r="Q5684" s="20"/>
      <c r="R5684" s="20"/>
    </row>
    <row r="5685" spans="13:18" x14ac:dyDescent="0.25">
      <c r="M5685" s="20"/>
      <c r="N5685" s="20"/>
      <c r="O5685" s="20"/>
      <c r="P5685" s="20"/>
      <c r="Q5685" s="20"/>
      <c r="R5685" s="20"/>
    </row>
    <row r="5686" spans="13:18" x14ac:dyDescent="0.25">
      <c r="M5686" s="20"/>
      <c r="N5686" s="20"/>
      <c r="O5686" s="20"/>
      <c r="P5686" s="20"/>
      <c r="Q5686" s="20"/>
      <c r="R5686" s="20"/>
    </row>
    <row r="5687" spans="13:18" x14ac:dyDescent="0.25">
      <c r="M5687" s="20"/>
      <c r="N5687" s="20"/>
      <c r="O5687" s="20"/>
      <c r="P5687" s="20"/>
      <c r="Q5687" s="20"/>
      <c r="R5687" s="20"/>
    </row>
    <row r="5688" spans="13:18" x14ac:dyDescent="0.25">
      <c r="M5688" s="20"/>
      <c r="N5688" s="20"/>
      <c r="O5688" s="20"/>
      <c r="P5688" s="20"/>
      <c r="Q5688" s="20"/>
      <c r="R5688" s="20"/>
    </row>
    <row r="5689" spans="13:18" x14ac:dyDescent="0.25">
      <c r="M5689" s="20"/>
      <c r="N5689" s="20"/>
      <c r="O5689" s="20"/>
      <c r="P5689" s="20"/>
      <c r="Q5689" s="20"/>
      <c r="R5689" s="20"/>
    </row>
    <row r="5690" spans="13:18" x14ac:dyDescent="0.25">
      <c r="M5690" s="20"/>
      <c r="N5690" s="20"/>
      <c r="O5690" s="20"/>
      <c r="P5690" s="20"/>
      <c r="Q5690" s="20"/>
      <c r="R5690" s="20"/>
    </row>
    <row r="5691" spans="13:18" x14ac:dyDescent="0.25">
      <c r="M5691" s="20"/>
      <c r="N5691" s="20"/>
      <c r="O5691" s="20"/>
      <c r="P5691" s="20"/>
      <c r="Q5691" s="20"/>
      <c r="R5691" s="20"/>
    </row>
    <row r="5692" spans="13:18" x14ac:dyDescent="0.25">
      <c r="M5692" s="20"/>
      <c r="N5692" s="20"/>
      <c r="O5692" s="20"/>
      <c r="P5692" s="20"/>
      <c r="Q5692" s="20"/>
      <c r="R5692" s="20"/>
    </row>
    <row r="5693" spans="13:18" x14ac:dyDescent="0.25">
      <c r="M5693" s="20"/>
      <c r="N5693" s="20"/>
      <c r="O5693" s="20"/>
      <c r="P5693" s="20"/>
      <c r="Q5693" s="20"/>
      <c r="R5693" s="20"/>
    </row>
    <row r="5694" spans="13:18" x14ac:dyDescent="0.25">
      <c r="M5694" s="20"/>
      <c r="N5694" s="20"/>
      <c r="O5694" s="20"/>
      <c r="P5694" s="20"/>
      <c r="Q5694" s="20"/>
      <c r="R5694" s="20"/>
    </row>
    <row r="5695" spans="13:18" x14ac:dyDescent="0.25">
      <c r="M5695" s="20"/>
      <c r="N5695" s="20"/>
      <c r="O5695" s="20"/>
      <c r="P5695" s="20"/>
      <c r="Q5695" s="20"/>
      <c r="R5695" s="20"/>
    </row>
    <row r="5696" spans="13:18" x14ac:dyDescent="0.25">
      <c r="M5696" s="20"/>
      <c r="N5696" s="20"/>
      <c r="O5696" s="20"/>
      <c r="P5696" s="20"/>
      <c r="Q5696" s="20"/>
      <c r="R5696" s="20"/>
    </row>
    <row r="5697" spans="13:18" x14ac:dyDescent="0.25">
      <c r="M5697" s="20"/>
      <c r="N5697" s="20"/>
      <c r="O5697" s="20"/>
      <c r="P5697" s="20"/>
      <c r="Q5697" s="20"/>
      <c r="R5697" s="20"/>
    </row>
    <row r="5698" spans="13:18" x14ac:dyDescent="0.25">
      <c r="M5698" s="20"/>
      <c r="N5698" s="20"/>
      <c r="O5698" s="20"/>
      <c r="P5698" s="20"/>
      <c r="Q5698" s="20"/>
      <c r="R5698" s="20"/>
    </row>
    <row r="5699" spans="13:18" x14ac:dyDescent="0.25">
      <c r="M5699" s="20"/>
      <c r="N5699" s="20"/>
      <c r="O5699" s="20"/>
      <c r="P5699" s="20"/>
      <c r="Q5699" s="20"/>
      <c r="R5699" s="20"/>
    </row>
    <row r="5700" spans="13:18" x14ac:dyDescent="0.25">
      <c r="M5700" s="20"/>
      <c r="N5700" s="20"/>
      <c r="O5700" s="20"/>
      <c r="P5700" s="20"/>
      <c r="Q5700" s="20"/>
      <c r="R5700" s="20"/>
    </row>
    <row r="5701" spans="13:18" x14ac:dyDescent="0.25">
      <c r="M5701" s="20"/>
      <c r="N5701" s="20"/>
      <c r="O5701" s="20"/>
      <c r="P5701" s="20"/>
      <c r="Q5701" s="20"/>
      <c r="R5701" s="20"/>
    </row>
    <row r="5702" spans="13:18" x14ac:dyDescent="0.25">
      <c r="M5702" s="20"/>
      <c r="N5702" s="20"/>
      <c r="O5702" s="20"/>
      <c r="P5702" s="20"/>
      <c r="Q5702" s="20"/>
      <c r="R5702" s="20"/>
    </row>
    <row r="5703" spans="13:18" x14ac:dyDescent="0.25">
      <c r="M5703" s="20"/>
      <c r="N5703" s="20"/>
      <c r="O5703" s="20"/>
      <c r="P5703" s="20"/>
      <c r="Q5703" s="20"/>
      <c r="R5703" s="20"/>
    </row>
    <row r="5704" spans="13:18" x14ac:dyDescent="0.25">
      <c r="M5704" s="20"/>
      <c r="N5704" s="20"/>
      <c r="O5704" s="20"/>
      <c r="P5704" s="20"/>
      <c r="Q5704" s="20"/>
      <c r="R5704" s="20"/>
    </row>
    <row r="5705" spans="13:18" x14ac:dyDescent="0.25">
      <c r="M5705" s="20"/>
      <c r="N5705" s="20"/>
      <c r="O5705" s="20"/>
      <c r="P5705" s="20"/>
      <c r="Q5705" s="20"/>
      <c r="R5705" s="20"/>
    </row>
    <row r="5706" spans="13:18" x14ac:dyDescent="0.25">
      <c r="M5706" s="20"/>
      <c r="N5706" s="20"/>
      <c r="O5706" s="20"/>
      <c r="P5706" s="20"/>
      <c r="Q5706" s="20"/>
      <c r="R5706" s="20"/>
    </row>
    <row r="5707" spans="13:18" x14ac:dyDescent="0.25">
      <c r="M5707" s="20"/>
      <c r="N5707" s="20"/>
      <c r="O5707" s="20"/>
      <c r="P5707" s="20"/>
      <c r="Q5707" s="20"/>
      <c r="R5707" s="20"/>
    </row>
    <row r="5708" spans="13:18" x14ac:dyDescent="0.25">
      <c r="M5708" s="20"/>
      <c r="N5708" s="20"/>
      <c r="O5708" s="20"/>
      <c r="P5708" s="20"/>
      <c r="Q5708" s="20"/>
      <c r="R5708" s="20"/>
    </row>
    <row r="5709" spans="13:18" x14ac:dyDescent="0.25">
      <c r="M5709" s="20"/>
      <c r="N5709" s="20"/>
      <c r="O5709" s="20"/>
      <c r="P5709" s="20"/>
      <c r="Q5709" s="20"/>
      <c r="R5709" s="20"/>
    </row>
    <row r="5710" spans="13:18" x14ac:dyDescent="0.25">
      <c r="M5710" s="20"/>
      <c r="N5710" s="20"/>
      <c r="O5710" s="20"/>
      <c r="P5710" s="20"/>
      <c r="Q5710" s="20"/>
      <c r="R5710" s="20"/>
    </row>
    <row r="5711" spans="13:18" x14ac:dyDescent="0.25">
      <c r="M5711" s="20"/>
      <c r="N5711" s="20"/>
      <c r="O5711" s="20"/>
      <c r="P5711" s="20"/>
      <c r="Q5711" s="20"/>
      <c r="R5711" s="20"/>
    </row>
    <row r="5712" spans="13:18" x14ac:dyDescent="0.25">
      <c r="M5712" s="20"/>
      <c r="N5712" s="20"/>
      <c r="O5712" s="20"/>
      <c r="P5712" s="20"/>
      <c r="Q5712" s="20"/>
      <c r="R5712" s="20"/>
    </row>
  </sheetData>
  <phoneticPr fontId="6" type="noConversion"/>
  <pageMargins left="0.70866141732283472" right="0.70866141732283472" top="1.0236220472440944" bottom="1.0236220472440944" header="0.39370078740157483" footer="0.39370078740157483"/>
  <pageSetup paperSize="9" scale="58"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customWidth="1"/>
    <col min="4" max="4" width="21.453125" style="4" bestFit="1" customWidth="1"/>
    <col min="5"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45881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45883</v>
      </c>
      <c r="G3" s="79"/>
      <c r="H3" s="79"/>
      <c r="I3" s="79"/>
      <c r="J3" s="82"/>
      <c r="K3" s="93"/>
    </row>
    <row r="4" spans="1:13" s="5" customFormat="1" ht="13" x14ac:dyDescent="0.25">
      <c r="A4" s="32"/>
      <c r="B4" s="121"/>
      <c r="C4" s="108"/>
      <c r="D4" s="78" t="str">
        <f>'Cover Sheet'!D4</f>
        <v>Period  No</v>
      </c>
      <c r="E4" s="79"/>
      <c r="F4" s="122">
        <f>'Cover Sheet'!F4</f>
        <v>58</v>
      </c>
      <c r="G4" s="79"/>
      <c r="H4" s="123"/>
      <c r="I4" s="79"/>
      <c r="J4" s="86"/>
      <c r="K4" s="184"/>
    </row>
    <row r="5" spans="1:13" s="5" customFormat="1" ht="18" x14ac:dyDescent="0.25">
      <c r="A5" s="32"/>
      <c r="B5" s="124" t="s">
        <v>329</v>
      </c>
      <c r="C5" s="87"/>
      <c r="D5" s="78" t="str">
        <f>'Cover Sheet'!D5</f>
        <v>Monthly Period</v>
      </c>
      <c r="E5" s="79"/>
      <c r="F5" s="88">
        <f>'Cover Sheet'!F5</f>
        <v>45883</v>
      </c>
      <c r="G5" s="79"/>
      <c r="H5" s="123"/>
      <c r="I5" s="79"/>
      <c r="J5" s="86"/>
      <c r="K5" s="93"/>
    </row>
    <row r="6" spans="1:13"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94"/>
    </row>
    <row r="7" spans="1:13" s="5" customFormat="1" ht="13" x14ac:dyDescent="0.25">
      <c r="A7" s="32"/>
      <c r="B7" s="33"/>
      <c r="C7" s="33"/>
      <c r="D7" s="127" t="str">
        <f>'Cover Sheet'!D7</f>
        <v>Collection Period</v>
      </c>
      <c r="E7" s="128" t="s">
        <v>33</v>
      </c>
      <c r="F7" s="128" t="str">
        <f>'Cover Sheet'!F7</f>
        <v>01.07.2025</v>
      </c>
      <c r="G7" s="96" t="s">
        <v>4</v>
      </c>
      <c r="H7" s="128">
        <f>'Cover Sheet'!H7</f>
        <v>45869</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Q271"/>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5.453125" style="4" customWidth="1"/>
    <col min="5" max="8" width="18.81640625" style="4" customWidth="1"/>
    <col min="9" max="9" width="9.1796875" style="4" customWidth="1"/>
    <col min="10" max="10" width="15.453125" style="4" customWidth="1"/>
    <col min="11" max="11" width="1.1796875" style="4" customWidth="1"/>
    <col min="12" max="12" width="3.1796875" style="4" customWidth="1"/>
    <col min="13" max="17" width="18.81640625"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58</v>
      </c>
      <c r="G4" s="79"/>
      <c r="H4" s="123"/>
      <c r="I4" s="79"/>
      <c r="J4" s="86"/>
      <c r="K4" s="184"/>
      <c r="M4" s="231"/>
      <c r="N4" s="20"/>
      <c r="O4" s="3"/>
      <c r="P4" s="20"/>
      <c r="Q4" s="231"/>
    </row>
    <row r="5" spans="1:17" s="5" customFormat="1" ht="18" x14ac:dyDescent="0.25">
      <c r="A5" s="32"/>
      <c r="B5" s="124" t="s">
        <v>330</v>
      </c>
      <c r="C5" s="87"/>
      <c r="D5" s="78" t="str">
        <f>'Cover Sheet'!D5</f>
        <v>Monthly Period</v>
      </c>
      <c r="E5" s="79"/>
      <c r="F5" s="88">
        <f>'Cover Sheet'!F5</f>
        <v>45883</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231"/>
      <c r="N6" s="3"/>
      <c r="O6" s="259"/>
      <c r="P6" s="3"/>
      <c r="Q6" s="259"/>
    </row>
    <row r="7" spans="1:17" s="5" customFormat="1" ht="13" x14ac:dyDescent="0.25">
      <c r="A7" s="32"/>
      <c r="C7" s="33"/>
      <c r="D7" s="127" t="str">
        <f>'Cover Sheet'!D7</f>
        <v>Collection Period</v>
      </c>
      <c r="E7" s="128" t="s">
        <v>33</v>
      </c>
      <c r="F7" s="128" t="str">
        <f>'Cover Sheet'!F7</f>
        <v>01.07.2025</v>
      </c>
      <c r="G7" s="96" t="s">
        <v>4</v>
      </c>
      <c r="H7" s="128">
        <f>'Cover Sheet'!H7</f>
        <v>45869</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33"/>
      <c r="E12" s="33"/>
      <c r="F12" s="20"/>
      <c r="G12" s="186"/>
      <c r="H12" s="186"/>
      <c r="I12" s="20"/>
      <c r="K12" s="75"/>
      <c r="M12" s="20"/>
      <c r="N12" s="20"/>
      <c r="O12" s="20"/>
      <c r="P12" s="187"/>
      <c r="Q12" s="187"/>
    </row>
    <row r="13" spans="1:17" s="5" customFormat="1" ht="32.25" customHeight="1" thickBot="1" x14ac:dyDescent="0.3">
      <c r="A13" s="32"/>
      <c r="B13" s="304"/>
      <c r="C13" s="20"/>
      <c r="D13" s="264" t="s">
        <v>74</v>
      </c>
      <c r="E13" s="265" t="s">
        <v>75</v>
      </c>
      <c r="F13" s="265" t="s">
        <v>198</v>
      </c>
      <c r="G13" s="289" t="s">
        <v>61</v>
      </c>
      <c r="H13" s="344" t="s">
        <v>199</v>
      </c>
      <c r="I13" s="138"/>
      <c r="K13" s="75"/>
      <c r="M13" s="628"/>
      <c r="N13" s="172"/>
      <c r="O13" s="172"/>
      <c r="P13" s="305"/>
      <c r="Q13" s="305"/>
    </row>
    <row r="14" spans="1:17" x14ac:dyDescent="0.25">
      <c r="A14" s="29"/>
      <c r="B14" s="13"/>
      <c r="C14" s="12"/>
      <c r="D14" s="409" t="s">
        <v>480</v>
      </c>
      <c r="E14" s="410">
        <v>27867834.75999983</v>
      </c>
      <c r="F14" s="411">
        <v>1.3465992543945118E-2</v>
      </c>
      <c r="G14" s="412">
        <v>29526</v>
      </c>
      <c r="H14" s="413">
        <v>0.14181964898123867</v>
      </c>
      <c r="I14" s="138"/>
      <c r="K14" s="139"/>
      <c r="M14" s="152"/>
      <c r="N14" s="12"/>
      <c r="O14" s="153"/>
      <c r="P14" s="154"/>
      <c r="Q14" s="153"/>
    </row>
    <row r="15" spans="1:17" x14ac:dyDescent="0.25">
      <c r="A15" s="29"/>
      <c r="B15" s="13"/>
      <c r="C15" s="12"/>
      <c r="D15" s="409" t="s">
        <v>481</v>
      </c>
      <c r="E15" s="410">
        <v>83387080.169999316</v>
      </c>
      <c r="F15" s="411">
        <v>4.0293399523177433E-2</v>
      </c>
      <c r="G15" s="412">
        <v>27889</v>
      </c>
      <c r="H15" s="413">
        <v>0.13395679030135355</v>
      </c>
      <c r="I15" s="138"/>
      <c r="K15" s="139"/>
      <c r="M15" s="152"/>
      <c r="N15" s="12"/>
      <c r="O15" s="153"/>
      <c r="P15" s="154"/>
      <c r="Q15" s="153"/>
    </row>
    <row r="16" spans="1:17" x14ac:dyDescent="0.25">
      <c r="A16" s="29"/>
      <c r="B16" s="13"/>
      <c r="C16" s="12"/>
      <c r="D16" s="409" t="s">
        <v>482</v>
      </c>
      <c r="E16" s="410">
        <v>126653374.76000081</v>
      </c>
      <c r="F16" s="411">
        <v>6.1200068640842917E-2</v>
      </c>
      <c r="G16" s="412">
        <v>25406</v>
      </c>
      <c r="H16" s="413">
        <v>0.12203041394084363</v>
      </c>
      <c r="I16" s="138"/>
      <c r="K16" s="139"/>
      <c r="M16" s="152"/>
      <c r="N16" s="12"/>
      <c r="O16" s="153"/>
      <c r="P16" s="154"/>
      <c r="Q16" s="153"/>
    </row>
    <row r="17" spans="1:17" x14ac:dyDescent="0.25">
      <c r="A17" s="29"/>
      <c r="B17" s="13"/>
      <c r="C17" s="12"/>
      <c r="D17" s="409" t="s">
        <v>483</v>
      </c>
      <c r="E17" s="410">
        <v>159631902.15000191</v>
      </c>
      <c r="F17" s="411">
        <v>7.7135594589255257E-2</v>
      </c>
      <c r="G17" s="412">
        <v>22853</v>
      </c>
      <c r="H17" s="413">
        <v>0.10976781271314255</v>
      </c>
      <c r="I17" s="138"/>
      <c r="K17" s="139"/>
      <c r="M17" s="152"/>
      <c r="N17" s="12"/>
      <c r="O17" s="153"/>
      <c r="P17" s="154"/>
      <c r="Q17" s="153"/>
    </row>
    <row r="18" spans="1:17" x14ac:dyDescent="0.25">
      <c r="A18" s="29"/>
      <c r="B18" s="13"/>
      <c r="C18" s="12"/>
      <c r="D18" s="409" t="s">
        <v>484</v>
      </c>
      <c r="E18" s="410">
        <v>178624521.81000042</v>
      </c>
      <c r="F18" s="411">
        <v>8.6313002053240342E-2</v>
      </c>
      <c r="G18" s="412">
        <v>19909</v>
      </c>
      <c r="H18" s="413">
        <v>9.5627155441559308E-2</v>
      </c>
      <c r="I18" s="138"/>
      <c r="K18" s="139"/>
      <c r="M18" s="152"/>
      <c r="N18" s="12"/>
      <c r="O18" s="153"/>
      <c r="P18" s="154"/>
      <c r="Q18" s="153"/>
    </row>
    <row r="19" spans="1:17" x14ac:dyDescent="0.25">
      <c r="A19" s="29"/>
      <c r="B19" s="13"/>
      <c r="C19" s="12"/>
      <c r="D19" s="409" t="s">
        <v>485</v>
      </c>
      <c r="E19" s="410">
        <v>184664960.61999986</v>
      </c>
      <c r="F19" s="411">
        <v>8.9231797312295108E-2</v>
      </c>
      <c r="G19" s="412">
        <v>16840</v>
      </c>
      <c r="H19" s="413">
        <v>8.0886096621420406E-2</v>
      </c>
      <c r="I19" s="138"/>
      <c r="K19" s="139"/>
      <c r="M19" s="152"/>
      <c r="N19" s="12"/>
      <c r="O19" s="153"/>
      <c r="P19" s="154"/>
      <c r="Q19" s="153"/>
    </row>
    <row r="20" spans="1:17" x14ac:dyDescent="0.25">
      <c r="A20" s="29"/>
      <c r="B20" s="13"/>
      <c r="C20" s="12"/>
      <c r="D20" s="409" t="s">
        <v>486</v>
      </c>
      <c r="E20" s="410">
        <v>180835760.32000107</v>
      </c>
      <c r="F20" s="411">
        <v>8.7381492718015374E-2</v>
      </c>
      <c r="G20" s="412">
        <v>13939</v>
      </c>
      <c r="H20" s="413">
        <v>6.6951977482540323E-2</v>
      </c>
      <c r="I20" s="138"/>
      <c r="K20" s="139"/>
      <c r="M20" s="152"/>
      <c r="N20" s="12"/>
      <c r="O20" s="153"/>
      <c r="P20" s="154"/>
      <c r="Q20" s="153"/>
    </row>
    <row r="21" spans="1:17" x14ac:dyDescent="0.25">
      <c r="A21" s="29"/>
      <c r="B21" s="13"/>
      <c r="C21" s="12"/>
      <c r="D21" s="409" t="s">
        <v>487</v>
      </c>
      <c r="E21" s="410">
        <v>173276418.83000022</v>
      </c>
      <c r="F21" s="411">
        <v>8.3728749797076396E-2</v>
      </c>
      <c r="G21" s="412">
        <v>11573</v>
      </c>
      <c r="H21" s="413">
        <v>5.5587576971478522E-2</v>
      </c>
      <c r="I21" s="138"/>
      <c r="K21" s="139"/>
      <c r="M21" s="152"/>
      <c r="N21" s="12"/>
      <c r="O21" s="153"/>
      <c r="P21" s="154"/>
      <c r="Q21" s="153"/>
    </row>
    <row r="22" spans="1:17" x14ac:dyDescent="0.25">
      <c r="A22" s="29"/>
      <c r="B22" s="13"/>
      <c r="C22" s="12"/>
      <c r="D22" s="409" t="s">
        <v>488</v>
      </c>
      <c r="E22" s="410">
        <v>158441511.27000105</v>
      </c>
      <c r="F22" s="411">
        <v>7.6560386832623936E-2</v>
      </c>
      <c r="G22" s="412">
        <v>9342</v>
      </c>
      <c r="H22" s="413">
        <v>4.4871610132856857E-2</v>
      </c>
      <c r="I22" s="138"/>
      <c r="K22" s="139"/>
      <c r="M22" s="152"/>
      <c r="N22" s="12"/>
      <c r="O22" s="153"/>
      <c r="P22" s="154"/>
      <c r="Q22" s="153"/>
    </row>
    <row r="23" spans="1:17" x14ac:dyDescent="0.25">
      <c r="A23" s="29"/>
      <c r="B23" s="13"/>
      <c r="C23" s="12"/>
      <c r="D23" s="409" t="s">
        <v>489</v>
      </c>
      <c r="E23" s="410">
        <v>138153180.16000012</v>
      </c>
      <c r="F23" s="411">
        <v>6.6756879749665904E-2</v>
      </c>
      <c r="G23" s="412">
        <v>7283</v>
      </c>
      <c r="H23" s="413">
        <v>3.498179582504779E-2</v>
      </c>
      <c r="I23" s="138"/>
      <c r="K23" s="139"/>
      <c r="M23" s="152"/>
      <c r="N23" s="12"/>
      <c r="O23" s="153"/>
      <c r="P23" s="154"/>
      <c r="Q23" s="153"/>
    </row>
    <row r="24" spans="1:17" x14ac:dyDescent="0.25">
      <c r="A24" s="29"/>
      <c r="B24" s="13"/>
      <c r="C24" s="12"/>
      <c r="D24" s="409" t="s">
        <v>490</v>
      </c>
      <c r="E24" s="410">
        <v>116825163.1400003</v>
      </c>
      <c r="F24" s="411">
        <v>5.6450986929435405E-2</v>
      </c>
      <c r="G24" s="412">
        <v>5571</v>
      </c>
      <c r="H24" s="413">
        <v>2.675869621602928E-2</v>
      </c>
      <c r="I24" s="138"/>
      <c r="K24" s="139"/>
      <c r="M24" s="152"/>
      <c r="N24" s="12"/>
      <c r="O24" s="153"/>
      <c r="P24" s="154"/>
      <c r="Q24" s="153"/>
    </row>
    <row r="25" spans="1:17" x14ac:dyDescent="0.25">
      <c r="A25" s="29"/>
      <c r="B25" s="13"/>
      <c r="C25" s="12"/>
      <c r="D25" s="409" t="s">
        <v>491</v>
      </c>
      <c r="E25" s="410">
        <v>99820653.269999966</v>
      </c>
      <c r="F25" s="411">
        <v>4.8234252292715926E-2</v>
      </c>
      <c r="G25" s="412">
        <v>4347</v>
      </c>
      <c r="H25" s="413">
        <v>2.0879564252572119E-2</v>
      </c>
      <c r="I25" s="138"/>
      <c r="K25" s="139"/>
      <c r="M25" s="152"/>
      <c r="N25" s="12"/>
      <c r="O25" s="153"/>
      <c r="P25" s="154"/>
      <c r="Q25" s="153"/>
    </row>
    <row r="26" spans="1:17" x14ac:dyDescent="0.25">
      <c r="A26" s="29"/>
      <c r="B26" s="13"/>
      <c r="C26" s="12"/>
      <c r="D26" s="409" t="s">
        <v>492</v>
      </c>
      <c r="E26" s="410">
        <v>80509303.549999952</v>
      </c>
      <c r="F26" s="411">
        <v>3.8902831549677247E-2</v>
      </c>
      <c r="G26" s="412">
        <v>3224</v>
      </c>
      <c r="H26" s="413">
        <v>1.5485556740347945E-2</v>
      </c>
      <c r="I26" s="138"/>
      <c r="K26" s="139"/>
      <c r="M26" s="152"/>
      <c r="N26" s="12"/>
      <c r="O26" s="153"/>
      <c r="P26" s="154"/>
      <c r="Q26" s="153"/>
    </row>
    <row r="27" spans="1:17" x14ac:dyDescent="0.25">
      <c r="A27" s="29"/>
      <c r="B27" s="13"/>
      <c r="C27" s="12"/>
      <c r="D27" s="409" t="s">
        <v>493</v>
      </c>
      <c r="E27" s="410">
        <v>67066708.019999936</v>
      </c>
      <c r="F27" s="411">
        <v>3.2407246487644557E-2</v>
      </c>
      <c r="G27" s="412">
        <v>2488</v>
      </c>
      <c r="H27" s="413">
        <v>1.1950392422452136E-2</v>
      </c>
      <c r="I27" s="138"/>
      <c r="K27" s="139"/>
      <c r="M27" s="152"/>
      <c r="N27" s="12"/>
      <c r="O27" s="153"/>
      <c r="P27" s="154"/>
      <c r="Q27" s="153"/>
    </row>
    <row r="28" spans="1:17" x14ac:dyDescent="0.25">
      <c r="A28" s="29"/>
      <c r="B28" s="13"/>
      <c r="C28" s="12"/>
      <c r="D28" s="409" t="s">
        <v>494</v>
      </c>
      <c r="E28" s="410">
        <v>55860527.080000021</v>
      </c>
      <c r="F28" s="411">
        <v>2.6992317402420581E-2</v>
      </c>
      <c r="G28" s="412">
        <v>1929</v>
      </c>
      <c r="H28" s="413">
        <v>9.2653966973111623E-3</v>
      </c>
      <c r="I28" s="138"/>
      <c r="K28" s="139"/>
      <c r="M28" s="152"/>
      <c r="N28" s="12"/>
      <c r="O28" s="153"/>
      <c r="P28" s="154"/>
      <c r="Q28" s="153"/>
    </row>
    <row r="29" spans="1:17" x14ac:dyDescent="0.25">
      <c r="A29" s="29"/>
      <c r="B29" s="13"/>
      <c r="C29" s="12"/>
      <c r="D29" s="409" t="s">
        <v>495</v>
      </c>
      <c r="E29" s="410">
        <v>43722830.819999993</v>
      </c>
      <c r="F29" s="411">
        <v>2.1127271597985366E-2</v>
      </c>
      <c r="G29" s="412">
        <v>1412</v>
      </c>
      <c r="H29" s="413">
        <v>6.782135892484894E-3</v>
      </c>
      <c r="I29" s="138"/>
      <c r="K29" s="139"/>
      <c r="M29" s="152"/>
      <c r="N29" s="12"/>
      <c r="O29" s="153"/>
      <c r="P29" s="154"/>
      <c r="Q29" s="153"/>
    </row>
    <row r="30" spans="1:17" x14ac:dyDescent="0.25">
      <c r="A30" s="29"/>
      <c r="B30" s="13"/>
      <c r="C30" s="12"/>
      <c r="D30" s="409" t="s">
        <v>496</v>
      </c>
      <c r="E30" s="410">
        <v>34926979.420000002</v>
      </c>
      <c r="F30" s="411">
        <v>1.6877035783466353E-2</v>
      </c>
      <c r="G30" s="412">
        <v>1061</v>
      </c>
      <c r="H30" s="413">
        <v>5.0962083441405612E-3</v>
      </c>
      <c r="I30" s="138"/>
      <c r="K30" s="139"/>
      <c r="M30" s="152"/>
      <c r="N30" s="12"/>
      <c r="O30" s="153"/>
      <c r="P30" s="154"/>
      <c r="Q30" s="153"/>
    </row>
    <row r="31" spans="1:17" x14ac:dyDescent="0.25">
      <c r="A31" s="29"/>
      <c r="B31" s="13"/>
      <c r="C31" s="12"/>
      <c r="D31" s="409" t="s">
        <v>497</v>
      </c>
      <c r="E31" s="410">
        <v>26996394.229999959</v>
      </c>
      <c r="F31" s="411">
        <v>1.3044904512509198E-2</v>
      </c>
      <c r="G31" s="412">
        <v>772</v>
      </c>
      <c r="H31" s="413">
        <v>3.7080799638798427E-3</v>
      </c>
      <c r="I31" s="138"/>
      <c r="K31" s="139"/>
      <c r="M31" s="152"/>
      <c r="N31" s="12"/>
      <c r="O31" s="153"/>
      <c r="P31" s="154"/>
      <c r="Q31" s="153"/>
    </row>
    <row r="32" spans="1:17" x14ac:dyDescent="0.25">
      <c r="A32" s="29"/>
      <c r="B32" s="13"/>
      <c r="C32" s="12"/>
      <c r="D32" s="409" t="s">
        <v>498</v>
      </c>
      <c r="E32" s="410">
        <v>21921084.140000001</v>
      </c>
      <c r="F32" s="411">
        <v>1.0592468274863397E-2</v>
      </c>
      <c r="G32" s="412">
        <v>593</v>
      </c>
      <c r="H32" s="413">
        <v>2.8483049463481178E-3</v>
      </c>
      <c r="I32" s="138"/>
      <c r="K32" s="139"/>
      <c r="M32" s="152"/>
      <c r="N32" s="12"/>
      <c r="O32" s="153"/>
      <c r="P32" s="154"/>
      <c r="Q32" s="153"/>
    </row>
    <row r="33" spans="1:17" x14ac:dyDescent="0.25">
      <c r="A33" s="29"/>
      <c r="B33" s="13"/>
      <c r="C33" s="12"/>
      <c r="D33" s="409" t="s">
        <v>499</v>
      </c>
      <c r="E33" s="410">
        <v>17672327.920000009</v>
      </c>
      <c r="F33" s="411">
        <v>8.5394304241552324E-3</v>
      </c>
      <c r="G33" s="412">
        <v>454</v>
      </c>
      <c r="H33" s="413">
        <v>2.1806584243542083E-3</v>
      </c>
      <c r="I33" s="138"/>
      <c r="K33" s="139"/>
      <c r="M33" s="152"/>
      <c r="N33" s="12"/>
      <c r="O33" s="153"/>
      <c r="P33" s="154"/>
      <c r="Q33" s="153"/>
    </row>
    <row r="34" spans="1:17" x14ac:dyDescent="0.25">
      <c r="A34" s="29"/>
      <c r="B34" s="13"/>
      <c r="C34" s="12"/>
      <c r="D34" s="409" t="s">
        <v>500</v>
      </c>
      <c r="E34" s="410">
        <v>14323514.579999985</v>
      </c>
      <c r="F34" s="411">
        <v>6.9212532009921453E-3</v>
      </c>
      <c r="G34" s="412">
        <v>350</v>
      </c>
      <c r="H34" s="413">
        <v>1.6811243359558872E-3</v>
      </c>
      <c r="I34" s="138"/>
      <c r="K34" s="139"/>
      <c r="M34" s="152"/>
      <c r="N34" s="12"/>
      <c r="O34" s="153"/>
      <c r="P34" s="154"/>
      <c r="Q34" s="153"/>
    </row>
    <row r="35" spans="1:17" x14ac:dyDescent="0.25">
      <c r="A35" s="29"/>
      <c r="B35" s="13"/>
      <c r="C35" s="12"/>
      <c r="D35" s="409" t="s">
        <v>501</v>
      </c>
      <c r="E35" s="410">
        <v>12319739.080000004</v>
      </c>
      <c r="F35" s="411">
        <v>5.9530105594264096E-3</v>
      </c>
      <c r="G35" s="412">
        <v>287</v>
      </c>
      <c r="H35" s="413">
        <v>1.3785219554838276E-3</v>
      </c>
      <c r="I35" s="138"/>
      <c r="K35" s="139"/>
      <c r="M35" s="152"/>
      <c r="N35" s="12"/>
      <c r="O35" s="153"/>
      <c r="P35" s="154"/>
      <c r="Q35" s="153"/>
    </row>
    <row r="36" spans="1:17" x14ac:dyDescent="0.25">
      <c r="A36" s="29"/>
      <c r="B36" s="13"/>
      <c r="C36" s="12"/>
      <c r="D36" s="409" t="s">
        <v>502</v>
      </c>
      <c r="E36" s="410">
        <v>8453920.0899999999</v>
      </c>
      <c r="F36" s="411">
        <v>4.0850114793435262E-3</v>
      </c>
      <c r="G36" s="412">
        <v>188</v>
      </c>
      <c r="H36" s="413">
        <v>9.0300392902773374E-4</v>
      </c>
      <c r="I36" s="138"/>
      <c r="K36" s="139"/>
      <c r="M36" s="152"/>
      <c r="N36" s="12"/>
      <c r="O36" s="153"/>
      <c r="P36" s="154"/>
      <c r="Q36" s="153"/>
    </row>
    <row r="37" spans="1:17" x14ac:dyDescent="0.25">
      <c r="A37" s="29"/>
      <c r="B37" s="13"/>
      <c r="C37" s="12"/>
      <c r="D37" s="409" t="s">
        <v>503</v>
      </c>
      <c r="E37" s="410">
        <v>7657804.870000001</v>
      </c>
      <c r="F37" s="411">
        <v>3.7003213263780404E-3</v>
      </c>
      <c r="G37" s="412">
        <v>163</v>
      </c>
      <c r="H37" s="413">
        <v>7.8292361931659891E-4</v>
      </c>
      <c r="I37" s="138"/>
      <c r="K37" s="139"/>
      <c r="M37" s="152"/>
      <c r="N37" s="12"/>
      <c r="O37" s="153"/>
      <c r="P37" s="154"/>
      <c r="Q37" s="153"/>
    </row>
    <row r="38" spans="1:17" x14ac:dyDescent="0.25">
      <c r="A38" s="29"/>
      <c r="B38" s="13"/>
      <c r="C38" s="12"/>
      <c r="D38" s="409" t="s">
        <v>504</v>
      </c>
      <c r="E38" s="410">
        <v>6801000.2699999968</v>
      </c>
      <c r="F38" s="411">
        <v>3.2863055101303197E-3</v>
      </c>
      <c r="G38" s="412">
        <v>139</v>
      </c>
      <c r="H38" s="413">
        <v>6.6764652199390951E-4</v>
      </c>
      <c r="I38" s="138"/>
      <c r="K38" s="139"/>
      <c r="M38" s="152"/>
      <c r="N38" s="12"/>
      <c r="O38" s="153"/>
      <c r="P38" s="154"/>
      <c r="Q38" s="153"/>
    </row>
    <row r="39" spans="1:17" x14ac:dyDescent="0.25">
      <c r="A39" s="29"/>
      <c r="B39" s="13"/>
      <c r="C39" s="12"/>
      <c r="D39" s="409" t="s">
        <v>505</v>
      </c>
      <c r="E39" s="410">
        <v>4537610.9000000004</v>
      </c>
      <c r="F39" s="411">
        <v>2.1926150730026961E-3</v>
      </c>
      <c r="G39" s="412">
        <v>89</v>
      </c>
      <c r="H39" s="413">
        <v>4.2748590257163989E-4</v>
      </c>
      <c r="I39" s="138"/>
      <c r="K39" s="139"/>
      <c r="M39" s="152"/>
      <c r="N39" s="12"/>
      <c r="O39" s="153"/>
      <c r="P39" s="154"/>
      <c r="Q39" s="153"/>
    </row>
    <row r="40" spans="1:17" x14ac:dyDescent="0.25">
      <c r="A40" s="29"/>
      <c r="B40" s="13"/>
      <c r="C40" s="12"/>
      <c r="D40" s="409" t="s">
        <v>506</v>
      </c>
      <c r="E40" s="410">
        <v>4133354.35</v>
      </c>
      <c r="F40" s="411">
        <v>1.9972746120367575E-3</v>
      </c>
      <c r="G40" s="412">
        <v>78</v>
      </c>
      <c r="H40" s="413">
        <v>3.7465056629874062E-4</v>
      </c>
      <c r="I40" s="138"/>
      <c r="K40" s="139"/>
      <c r="M40" s="152"/>
      <c r="N40" s="12"/>
      <c r="O40" s="153"/>
      <c r="P40" s="154"/>
      <c r="Q40" s="153"/>
    </row>
    <row r="41" spans="1:17" x14ac:dyDescent="0.25">
      <c r="A41" s="29"/>
      <c r="B41" s="13"/>
      <c r="C41" s="12"/>
      <c r="D41" s="409" t="s">
        <v>507</v>
      </c>
      <c r="E41" s="410">
        <v>4173192.3900000006</v>
      </c>
      <c r="F41" s="411">
        <v>2.01652471719295E-3</v>
      </c>
      <c r="G41" s="412">
        <v>76</v>
      </c>
      <c r="H41" s="413">
        <v>3.6504414152184982E-4</v>
      </c>
      <c r="I41" s="138"/>
      <c r="K41" s="139"/>
      <c r="M41" s="152"/>
      <c r="N41" s="12"/>
      <c r="O41" s="153"/>
      <c r="P41" s="154"/>
      <c r="Q41" s="153"/>
    </row>
    <row r="42" spans="1:17" x14ac:dyDescent="0.25">
      <c r="A42" s="29"/>
      <c r="B42" s="13"/>
      <c r="C42" s="12"/>
      <c r="D42" s="409" t="s">
        <v>508</v>
      </c>
      <c r="E42" s="410">
        <v>2444802.6200000006</v>
      </c>
      <c r="F42" s="411">
        <v>1.1813509781388447E-3</v>
      </c>
      <c r="G42" s="412">
        <v>43</v>
      </c>
      <c r="H42" s="413">
        <v>2.0653813270315186E-4</v>
      </c>
      <c r="I42" s="138"/>
      <c r="K42" s="139"/>
      <c r="M42" s="152"/>
      <c r="N42" s="12"/>
      <c r="O42" s="153"/>
      <c r="P42" s="154"/>
      <c r="Q42" s="153"/>
    </row>
    <row r="43" spans="1:17" x14ac:dyDescent="0.25">
      <c r="A43" s="29"/>
      <c r="B43" s="13"/>
      <c r="C43" s="12"/>
      <c r="D43" s="409" t="s">
        <v>509</v>
      </c>
      <c r="E43" s="410">
        <v>2590487.8599999994</v>
      </c>
      <c r="F43" s="411">
        <v>1.25174741806674E-3</v>
      </c>
      <c r="G43" s="412">
        <v>44</v>
      </c>
      <c r="H43" s="413">
        <v>2.1134134509159726E-4</v>
      </c>
      <c r="I43" s="138"/>
      <c r="K43" s="139"/>
      <c r="M43" s="152"/>
      <c r="N43" s="12"/>
      <c r="O43" s="153"/>
      <c r="P43" s="154"/>
      <c r="Q43" s="153"/>
    </row>
    <row r="44" spans="1:17" x14ac:dyDescent="0.25">
      <c r="A44" s="29"/>
      <c r="B44" s="13"/>
      <c r="C44" s="12"/>
      <c r="D44" s="409" t="s">
        <v>510</v>
      </c>
      <c r="E44" s="410">
        <v>1706868.65</v>
      </c>
      <c r="F44" s="411">
        <v>8.2477453710845126E-4</v>
      </c>
      <c r="G44" s="412">
        <v>28</v>
      </c>
      <c r="H44" s="413">
        <v>1.3448994687647098E-4</v>
      </c>
      <c r="I44" s="138"/>
      <c r="K44" s="139"/>
      <c r="M44" s="152"/>
      <c r="N44" s="12"/>
      <c r="O44" s="153"/>
      <c r="P44" s="154"/>
      <c r="Q44" s="153"/>
    </row>
    <row r="45" spans="1:17" x14ac:dyDescent="0.25">
      <c r="A45" s="29"/>
      <c r="B45" s="13"/>
      <c r="C45" s="12"/>
      <c r="D45" s="409" t="s">
        <v>511</v>
      </c>
      <c r="E45" s="410">
        <v>2580222.6599999997</v>
      </c>
      <c r="F45" s="411">
        <v>1.2467871795748529E-3</v>
      </c>
      <c r="G45" s="412">
        <v>41</v>
      </c>
      <c r="H45" s="413">
        <v>1.9693170792626108E-4</v>
      </c>
      <c r="I45" s="138"/>
      <c r="K45" s="139"/>
      <c r="M45" s="152"/>
      <c r="N45" s="12"/>
      <c r="O45" s="153"/>
      <c r="P45" s="154"/>
      <c r="Q45" s="153"/>
    </row>
    <row r="46" spans="1:17" x14ac:dyDescent="0.25">
      <c r="A46" s="29"/>
      <c r="B46" s="13"/>
      <c r="C46" s="12"/>
      <c r="D46" s="409" t="s">
        <v>512</v>
      </c>
      <c r="E46" s="410">
        <v>2724455.3600000003</v>
      </c>
      <c r="F46" s="411">
        <v>1.3164817388945772E-3</v>
      </c>
      <c r="G46" s="412">
        <v>42</v>
      </c>
      <c r="H46" s="413">
        <v>2.0173492031470649E-4</v>
      </c>
      <c r="I46" s="138"/>
      <c r="K46" s="139"/>
      <c r="M46" s="152"/>
      <c r="N46" s="12"/>
      <c r="O46" s="153"/>
      <c r="P46" s="154"/>
      <c r="Q46" s="153"/>
    </row>
    <row r="47" spans="1:17" x14ac:dyDescent="0.25">
      <c r="A47" s="29"/>
      <c r="B47" s="13"/>
      <c r="C47" s="12"/>
      <c r="D47" s="409" t="s">
        <v>513</v>
      </c>
      <c r="E47" s="410">
        <v>2211945.41</v>
      </c>
      <c r="F47" s="411">
        <v>1.068832245317713E-3</v>
      </c>
      <c r="G47" s="412">
        <v>33</v>
      </c>
      <c r="H47" s="413">
        <v>1.5850600881869793E-4</v>
      </c>
      <c r="I47" s="138"/>
      <c r="K47" s="139"/>
      <c r="M47" s="152"/>
      <c r="N47" s="12"/>
      <c r="O47" s="153"/>
      <c r="P47" s="154"/>
      <c r="Q47" s="153"/>
    </row>
    <row r="48" spans="1:17" x14ac:dyDescent="0.25">
      <c r="A48" s="29"/>
      <c r="B48" s="13"/>
      <c r="C48" s="12"/>
      <c r="D48" s="409" t="s">
        <v>514</v>
      </c>
      <c r="E48" s="410">
        <v>1310574.52</v>
      </c>
      <c r="F48" s="411">
        <v>6.3328159028471864E-4</v>
      </c>
      <c r="G48" s="412">
        <v>19</v>
      </c>
      <c r="H48" s="413">
        <v>9.1261035380462455E-5</v>
      </c>
      <c r="I48" s="138"/>
      <c r="K48" s="139"/>
      <c r="M48" s="152"/>
      <c r="N48" s="12"/>
      <c r="O48" s="153"/>
      <c r="P48" s="154"/>
      <c r="Q48" s="153"/>
    </row>
    <row r="49" spans="1:17" ht="13" thickBot="1" x14ac:dyDescent="0.3">
      <c r="A49" s="29"/>
      <c r="B49" s="13"/>
      <c r="C49" s="12"/>
      <c r="D49" s="409" t="s">
        <v>515</v>
      </c>
      <c r="E49" s="410">
        <v>14669256.420000006</v>
      </c>
      <c r="F49" s="411">
        <v>7.0883188191022684E-3</v>
      </c>
      <c r="G49" s="412">
        <v>163</v>
      </c>
      <c r="H49" s="413">
        <v>7.8292361931659891E-4</v>
      </c>
      <c r="I49" s="138"/>
      <c r="K49" s="139"/>
      <c r="M49" s="152"/>
      <c r="N49" s="12"/>
      <c r="O49" s="153"/>
      <c r="P49" s="154"/>
      <c r="Q49" s="153"/>
    </row>
    <row r="50" spans="1:17" ht="14" thickTop="1" thickBot="1" x14ac:dyDescent="0.3">
      <c r="A50" s="29"/>
      <c r="B50" s="155"/>
      <c r="C50" s="156"/>
      <c r="D50" s="452" t="s">
        <v>35</v>
      </c>
      <c r="E50" s="453">
        <f>SUM(E14:E49)</f>
        <v>2069497266.4700046</v>
      </c>
      <c r="F50" s="454">
        <f>ROUND(SUM(F14:F49),0)</f>
        <v>1</v>
      </c>
      <c r="G50" s="638">
        <f>SUM(G14:G49)</f>
        <v>208194</v>
      </c>
      <c r="H50" s="639">
        <f>SUM(H14:H49)</f>
        <v>1.0000000000000002</v>
      </c>
      <c r="I50" s="138"/>
      <c r="J50" s="20"/>
      <c r="K50" s="139"/>
      <c r="M50" s="457"/>
      <c r="N50" s="458"/>
      <c r="O50" s="459"/>
      <c r="P50" s="460"/>
      <c r="Q50" s="459"/>
    </row>
    <row r="51" spans="1:17" ht="13" x14ac:dyDescent="0.25">
      <c r="A51" s="29"/>
      <c r="B51" s="155"/>
      <c r="C51" s="156"/>
      <c r="D51" s="468"/>
      <c r="E51" s="469"/>
      <c r="F51" s="470"/>
      <c r="G51" s="460"/>
      <c r="H51" s="459"/>
      <c r="I51" s="138"/>
      <c r="J51" s="20"/>
      <c r="K51" s="139"/>
      <c r="M51" s="457"/>
      <c r="N51" s="458"/>
      <c r="O51" s="459"/>
      <c r="P51" s="460"/>
      <c r="Q51" s="459"/>
    </row>
    <row r="52" spans="1:17" ht="13" x14ac:dyDescent="0.25">
      <c r="A52" s="29"/>
      <c r="B52" s="155"/>
      <c r="C52" s="156"/>
      <c r="D52" s="468"/>
      <c r="E52" s="469"/>
      <c r="F52" s="470"/>
      <c r="G52" s="460"/>
      <c r="H52" s="459"/>
      <c r="I52" s="138"/>
      <c r="J52" s="20"/>
      <c r="K52" s="139"/>
      <c r="M52" s="457"/>
      <c r="N52" s="458"/>
      <c r="O52" s="459"/>
      <c r="P52" s="460"/>
      <c r="Q52" s="459"/>
    </row>
    <row r="53" spans="1:17" ht="13.5" thickBot="1" x14ac:dyDescent="0.3">
      <c r="A53" s="29"/>
      <c r="B53" s="155"/>
      <c r="C53" s="156"/>
      <c r="D53" s="393" t="s">
        <v>73</v>
      </c>
      <c r="E53" s="393" t="s">
        <v>58</v>
      </c>
      <c r="F53" s="461"/>
      <c r="G53" s="461"/>
      <c r="H53" s="461"/>
      <c r="I53" s="138"/>
      <c r="J53" s="20"/>
      <c r="K53" s="139"/>
      <c r="M53" s="323"/>
      <c r="N53" s="323"/>
      <c r="O53" s="155"/>
      <c r="P53" s="155"/>
      <c r="Q53" s="155"/>
    </row>
    <row r="54" spans="1:17" ht="13" thickBot="1" x14ac:dyDescent="0.3">
      <c r="A54" s="29"/>
      <c r="B54" s="155"/>
      <c r="C54" s="156"/>
      <c r="D54" s="329" t="s">
        <v>59</v>
      </c>
      <c r="E54" s="640">
        <v>9940.2349081625816</v>
      </c>
      <c r="F54" s="461"/>
      <c r="G54" s="461"/>
      <c r="H54" s="461"/>
      <c r="I54" s="138"/>
      <c r="J54" s="20"/>
      <c r="K54" s="139"/>
      <c r="M54" s="159"/>
      <c r="N54" s="182"/>
      <c r="O54" s="155"/>
      <c r="P54" s="155"/>
      <c r="Q54" s="155"/>
    </row>
    <row r="55" spans="1:17" x14ac:dyDescent="0.25">
      <c r="A55" s="29"/>
      <c r="B55" s="20"/>
      <c r="I55" s="306"/>
      <c r="J55" s="20"/>
      <c r="K55" s="139"/>
    </row>
    <row r="56" spans="1:17" x14ac:dyDescent="0.25">
      <c r="A56" s="35"/>
      <c r="B56" s="36"/>
      <c r="C56" s="36"/>
      <c r="D56" s="36"/>
      <c r="E56" s="36"/>
      <c r="F56" s="36"/>
      <c r="G56" s="36"/>
      <c r="H56" s="36"/>
      <c r="I56" s="200"/>
      <c r="J56" s="36"/>
      <c r="K56" s="151"/>
    </row>
    <row r="57" spans="1:17" x14ac:dyDescent="0.25">
      <c r="I57" s="306"/>
    </row>
    <row r="58" spans="1:17" x14ac:dyDescent="0.25">
      <c r="I58" s="306"/>
    </row>
    <row r="59" spans="1:17" x14ac:dyDescent="0.25">
      <c r="I59" s="306"/>
    </row>
    <row r="60" spans="1:17" x14ac:dyDescent="0.25">
      <c r="I60" s="306"/>
    </row>
    <row r="61" spans="1:17" x14ac:dyDescent="0.25">
      <c r="I61" s="306"/>
    </row>
    <row r="62" spans="1:17" x14ac:dyDescent="0.25">
      <c r="I62" s="306"/>
    </row>
    <row r="63" spans="1:17" x14ac:dyDescent="0.25">
      <c r="I63" s="306"/>
    </row>
    <row r="64" spans="1:17"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row r="261" spans="9:9" x14ac:dyDescent="0.25">
      <c r="I261" s="306"/>
    </row>
    <row r="262" spans="9:9" x14ac:dyDescent="0.25">
      <c r="I262" s="306"/>
    </row>
    <row r="263" spans="9:9" x14ac:dyDescent="0.25">
      <c r="I263" s="306"/>
    </row>
    <row r="264" spans="9:9" x14ac:dyDescent="0.25">
      <c r="I264" s="306"/>
    </row>
    <row r="265" spans="9:9" x14ac:dyDescent="0.25">
      <c r="I265" s="306"/>
    </row>
    <row r="266" spans="9:9" x14ac:dyDescent="0.25">
      <c r="I266" s="306"/>
    </row>
    <row r="267" spans="9:9" x14ac:dyDescent="0.25">
      <c r="I267" s="306"/>
    </row>
    <row r="268" spans="9:9" x14ac:dyDescent="0.25">
      <c r="I268" s="306"/>
    </row>
    <row r="269" spans="9:9" x14ac:dyDescent="0.25">
      <c r="I269" s="306"/>
    </row>
    <row r="270" spans="9:9" x14ac:dyDescent="0.25">
      <c r="I270" s="306"/>
    </row>
    <row r="271" spans="9:9" x14ac:dyDescent="0.25">
      <c r="I271" s="306"/>
    </row>
  </sheetData>
  <phoneticPr fontId="6"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colBreaks count="1" manualBreakCount="1">
    <brk id="1" max="8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45881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45883</v>
      </c>
      <c r="G3" s="79"/>
      <c r="H3" s="79"/>
      <c r="I3" s="79"/>
      <c r="J3" s="82"/>
      <c r="K3" s="93"/>
    </row>
    <row r="4" spans="1:13" s="5" customFormat="1" ht="13" x14ac:dyDescent="0.25">
      <c r="A4" s="32"/>
      <c r="B4" s="121"/>
      <c r="C4" s="108"/>
      <c r="D4" s="78" t="str">
        <f>'Cover Sheet'!D4</f>
        <v>Period  No</v>
      </c>
      <c r="E4" s="79"/>
      <c r="F4" s="122">
        <f>'Cover Sheet'!F4</f>
        <v>58</v>
      </c>
      <c r="G4" s="79"/>
      <c r="H4" s="123"/>
      <c r="I4" s="79"/>
      <c r="J4" s="86"/>
      <c r="K4" s="184"/>
    </row>
    <row r="5" spans="1:13" s="5" customFormat="1" ht="18" x14ac:dyDescent="0.25">
      <c r="A5" s="32"/>
      <c r="B5" s="124" t="s">
        <v>331</v>
      </c>
      <c r="C5" s="87"/>
      <c r="D5" s="78" t="str">
        <f>'Cover Sheet'!D5</f>
        <v>Monthly Period</v>
      </c>
      <c r="E5" s="79"/>
      <c r="F5" s="88">
        <f>'Cover Sheet'!F5</f>
        <v>45883</v>
      </c>
      <c r="G5" s="79"/>
      <c r="H5" s="123"/>
      <c r="I5" s="79"/>
      <c r="J5" s="86"/>
      <c r="K5" s="93"/>
    </row>
    <row r="6" spans="1:13"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94"/>
    </row>
    <row r="7" spans="1:13" s="5" customFormat="1" ht="13" x14ac:dyDescent="0.25">
      <c r="A7" s="32"/>
      <c r="B7" s="33"/>
      <c r="C7" s="33"/>
      <c r="D7" s="127" t="str">
        <f>'Cover Sheet'!D7</f>
        <v>Collection Period</v>
      </c>
      <c r="E7" s="128" t="s">
        <v>33</v>
      </c>
      <c r="F7" s="128" t="str">
        <f>'Cover Sheet'!F7</f>
        <v>01.07.2025</v>
      </c>
      <c r="G7" s="96" t="s">
        <v>4</v>
      </c>
      <c r="H7" s="128">
        <f>'Cover Sheet'!H7</f>
        <v>45869</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Q2237"/>
  <sheetViews>
    <sheetView view="pageBreakPreview" topLeftCell="B1"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18.54296875" style="4" customWidth="1"/>
    <col min="6" max="6" width="17.17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7.17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58</v>
      </c>
      <c r="G4" s="79"/>
      <c r="H4" s="123"/>
      <c r="I4" s="79"/>
      <c r="J4" s="86"/>
      <c r="K4" s="184"/>
      <c r="M4" s="231"/>
      <c r="N4" s="20"/>
      <c r="O4" s="3"/>
      <c r="P4" s="20"/>
      <c r="Q4" s="231"/>
    </row>
    <row r="5" spans="1:17" s="5" customFormat="1" ht="18" x14ac:dyDescent="0.25">
      <c r="A5" s="32"/>
      <c r="B5" s="124" t="s">
        <v>332</v>
      </c>
      <c r="C5" s="87"/>
      <c r="D5" s="78" t="str">
        <f>'Cover Sheet'!D5</f>
        <v>Monthly Period</v>
      </c>
      <c r="E5" s="79"/>
      <c r="F5" s="88">
        <f>'Cover Sheet'!F5</f>
        <v>45883</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231"/>
      <c r="N6" s="3"/>
      <c r="O6" s="259"/>
      <c r="P6" s="3"/>
      <c r="Q6" s="259"/>
    </row>
    <row r="7" spans="1:17" s="5" customFormat="1" ht="13" x14ac:dyDescent="0.25">
      <c r="A7" s="32"/>
      <c r="B7" s="33"/>
      <c r="C7" s="33"/>
      <c r="D7" s="127" t="str">
        <f>'Cover Sheet'!D7</f>
        <v>Collection Period</v>
      </c>
      <c r="E7" s="128" t="s">
        <v>33</v>
      </c>
      <c r="F7" s="128" t="str">
        <f>'Cover Sheet'!F7</f>
        <v>01.07.2025</v>
      </c>
      <c r="G7" s="96" t="s">
        <v>4</v>
      </c>
      <c r="H7" s="128">
        <f>'Cover Sheet'!H7</f>
        <v>45869</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33"/>
      <c r="E12" s="33"/>
      <c r="F12" s="20"/>
      <c r="G12" s="186"/>
      <c r="H12" s="186"/>
      <c r="I12" s="20"/>
      <c r="K12" s="75"/>
      <c r="M12" s="20"/>
      <c r="N12" s="20"/>
      <c r="O12" s="20"/>
      <c r="P12" s="187"/>
      <c r="Q12" s="187"/>
    </row>
    <row r="13" spans="1:17" s="5" customFormat="1" ht="29.5" thickBot="1" x14ac:dyDescent="0.3">
      <c r="A13" s="32"/>
      <c r="B13" s="304"/>
      <c r="C13" s="20"/>
      <c r="D13" s="264" t="s">
        <v>62</v>
      </c>
      <c r="E13" s="265" t="s">
        <v>75</v>
      </c>
      <c r="F13" s="265" t="s">
        <v>60</v>
      </c>
      <c r="G13" s="266" t="s">
        <v>61</v>
      </c>
      <c r="H13" s="138"/>
      <c r="J13" s="33"/>
      <c r="K13" s="75"/>
      <c r="L13" s="628"/>
      <c r="M13" s="172"/>
      <c r="N13" s="172"/>
      <c r="O13" s="172"/>
      <c r="P13" s="172"/>
    </row>
    <row r="14" spans="1:17" s="5" customFormat="1" x14ac:dyDescent="0.25">
      <c r="A14" s="32"/>
      <c r="B14" s="137"/>
      <c r="C14" s="137"/>
      <c r="D14" s="269">
        <v>1</v>
      </c>
      <c r="E14" s="270">
        <v>198500.43</v>
      </c>
      <c r="F14" s="629">
        <v>9.591722261058491E-5</v>
      </c>
      <c r="G14" s="630">
        <v>2</v>
      </c>
      <c r="H14" s="138"/>
      <c r="J14" s="33"/>
      <c r="K14" s="75"/>
      <c r="L14" s="20"/>
      <c r="M14" s="274"/>
      <c r="N14" s="275"/>
      <c r="O14" s="226"/>
      <c r="P14" s="20"/>
    </row>
    <row r="15" spans="1:17" x14ac:dyDescent="0.25">
      <c r="A15" s="29"/>
      <c r="B15" s="13"/>
      <c r="C15" s="12"/>
      <c r="D15" s="269">
        <f>+D14+1</f>
        <v>2</v>
      </c>
      <c r="E15" s="270">
        <v>166478.94</v>
      </c>
      <c r="F15" s="629">
        <v>8.0444145878949522E-5</v>
      </c>
      <c r="G15" s="630">
        <v>1</v>
      </c>
      <c r="H15" s="138"/>
      <c r="J15" s="20"/>
      <c r="K15" s="139"/>
      <c r="L15" s="20"/>
      <c r="M15" s="274"/>
      <c r="N15" s="275"/>
      <c r="O15" s="226"/>
      <c r="Q15" s="4"/>
    </row>
    <row r="16" spans="1:17" x14ac:dyDescent="0.25">
      <c r="A16" s="29"/>
      <c r="B16" s="13"/>
      <c r="C16" s="12"/>
      <c r="D16" s="269">
        <f t="shared" ref="D16:D38" si="0">+D15+1</f>
        <v>3</v>
      </c>
      <c r="E16" s="270">
        <v>164535.33000000002</v>
      </c>
      <c r="F16" s="629">
        <v>7.9504975757060332E-5</v>
      </c>
      <c r="G16" s="630">
        <v>2</v>
      </c>
      <c r="H16" s="138"/>
      <c r="J16" s="20"/>
      <c r="K16" s="139"/>
      <c r="L16" s="20"/>
      <c r="M16" s="274"/>
      <c r="N16" s="275"/>
      <c r="O16" s="226"/>
      <c r="Q16" s="4"/>
    </row>
    <row r="17" spans="1:17" x14ac:dyDescent="0.25">
      <c r="A17" s="29"/>
      <c r="B17" s="13"/>
      <c r="C17" s="12"/>
      <c r="D17" s="269">
        <f t="shared" si="0"/>
        <v>4</v>
      </c>
      <c r="E17" s="270">
        <v>162012.9</v>
      </c>
      <c r="F17" s="629">
        <v>7.8286114519179786E-5</v>
      </c>
      <c r="G17" s="630">
        <v>1</v>
      </c>
      <c r="H17" s="138"/>
      <c r="J17" s="20"/>
      <c r="K17" s="139"/>
      <c r="L17" s="20"/>
      <c r="M17" s="274"/>
      <c r="N17" s="275"/>
      <c r="O17" s="226"/>
      <c r="Q17" s="4"/>
    </row>
    <row r="18" spans="1:17" x14ac:dyDescent="0.25">
      <c r="A18" s="29"/>
      <c r="B18" s="13"/>
      <c r="C18" s="12"/>
      <c r="D18" s="269">
        <f t="shared" si="0"/>
        <v>5</v>
      </c>
      <c r="E18" s="270">
        <v>156961.82999999999</v>
      </c>
      <c r="F18" s="629">
        <v>7.5845391314642409E-5</v>
      </c>
      <c r="G18" s="630">
        <v>1</v>
      </c>
      <c r="H18" s="138"/>
      <c r="J18" s="20"/>
      <c r="K18" s="139"/>
      <c r="L18" s="20"/>
      <c r="M18" s="274"/>
      <c r="N18" s="275"/>
      <c r="O18" s="226"/>
      <c r="Q18" s="4"/>
    </row>
    <row r="19" spans="1:17" x14ac:dyDescent="0.25">
      <c r="A19" s="29"/>
      <c r="B19" s="13"/>
      <c r="C19" s="12"/>
      <c r="D19" s="269">
        <f t="shared" si="0"/>
        <v>6</v>
      </c>
      <c r="E19" s="270">
        <v>150580.5</v>
      </c>
      <c r="F19" s="629">
        <v>7.2761874315905418E-5</v>
      </c>
      <c r="G19" s="630">
        <v>1</v>
      </c>
      <c r="H19" s="138"/>
      <c r="J19" s="20"/>
      <c r="K19" s="139"/>
      <c r="L19" s="20"/>
      <c r="M19" s="274"/>
      <c r="N19" s="275"/>
      <c r="O19" s="226"/>
      <c r="Q19" s="4"/>
    </row>
    <row r="20" spans="1:17" x14ac:dyDescent="0.25">
      <c r="A20" s="29"/>
      <c r="B20" s="13"/>
      <c r="C20" s="12"/>
      <c r="D20" s="269">
        <f t="shared" si="0"/>
        <v>7</v>
      </c>
      <c r="E20" s="270">
        <v>148584.72</v>
      </c>
      <c r="F20" s="629">
        <v>7.1797495173040325E-5</v>
      </c>
      <c r="G20" s="630">
        <v>1</v>
      </c>
      <c r="H20" s="138"/>
      <c r="J20" s="20"/>
      <c r="K20" s="139"/>
      <c r="L20" s="20"/>
      <c r="M20" s="274"/>
      <c r="N20" s="275"/>
      <c r="O20" s="226"/>
      <c r="Q20" s="4"/>
    </row>
    <row r="21" spans="1:17" x14ac:dyDescent="0.25">
      <c r="A21" s="29"/>
      <c r="B21" s="13"/>
      <c r="C21" s="12"/>
      <c r="D21" s="269">
        <f t="shared" si="0"/>
        <v>8</v>
      </c>
      <c r="E21" s="270">
        <v>147914.57999999999</v>
      </c>
      <c r="F21" s="629">
        <v>7.1473677398135453E-5</v>
      </c>
      <c r="G21" s="630">
        <v>1</v>
      </c>
      <c r="H21" s="138"/>
      <c r="J21" s="20"/>
      <c r="K21" s="139"/>
      <c r="L21" s="20"/>
      <c r="M21" s="274"/>
      <c r="N21" s="275"/>
      <c r="O21" s="226"/>
      <c r="Q21" s="4"/>
    </row>
    <row r="22" spans="1:17" x14ac:dyDescent="0.25">
      <c r="A22" s="29"/>
      <c r="B22" s="13"/>
      <c r="C22" s="12"/>
      <c r="D22" s="269">
        <f t="shared" si="0"/>
        <v>9</v>
      </c>
      <c r="E22" s="270">
        <v>140891.41</v>
      </c>
      <c r="F22" s="629">
        <v>6.8080017443232689E-5</v>
      </c>
      <c r="G22" s="630">
        <v>1</v>
      </c>
      <c r="H22" s="138"/>
      <c r="J22" s="20"/>
      <c r="K22" s="139"/>
      <c r="L22" s="20"/>
      <c r="M22" s="274"/>
      <c r="N22" s="275"/>
      <c r="O22" s="226"/>
      <c r="Q22" s="4"/>
    </row>
    <row r="23" spans="1:17" x14ac:dyDescent="0.25">
      <c r="A23" s="29"/>
      <c r="B23" s="13"/>
      <c r="C23" s="12"/>
      <c r="D23" s="269">
        <f t="shared" si="0"/>
        <v>10</v>
      </c>
      <c r="E23" s="270">
        <v>140378.54</v>
      </c>
      <c r="F23" s="629">
        <v>6.7832193970203991E-5</v>
      </c>
      <c r="G23" s="630">
        <v>1</v>
      </c>
      <c r="H23" s="138"/>
      <c r="J23" s="20"/>
      <c r="K23" s="139"/>
      <c r="L23" s="20"/>
      <c r="M23" s="274"/>
      <c r="N23" s="275"/>
      <c r="O23" s="226"/>
      <c r="Q23" s="4"/>
    </row>
    <row r="24" spans="1:17" x14ac:dyDescent="0.25">
      <c r="A24" s="29"/>
      <c r="B24" s="13"/>
      <c r="C24" s="12"/>
      <c r="D24" s="269">
        <f t="shared" si="0"/>
        <v>11</v>
      </c>
      <c r="E24" s="270">
        <v>139044.54</v>
      </c>
      <c r="F24" s="629">
        <v>6.7187592973810576E-5</v>
      </c>
      <c r="G24" s="630">
        <v>1</v>
      </c>
      <c r="H24" s="138"/>
      <c r="J24" s="20"/>
      <c r="K24" s="139"/>
      <c r="L24" s="20"/>
      <c r="M24" s="274"/>
      <c r="N24" s="275"/>
      <c r="O24" s="226"/>
      <c r="Q24" s="4"/>
    </row>
    <row r="25" spans="1:17" x14ac:dyDescent="0.25">
      <c r="A25" s="29"/>
      <c r="B25" s="13"/>
      <c r="C25" s="12"/>
      <c r="D25" s="269">
        <f t="shared" si="0"/>
        <v>12</v>
      </c>
      <c r="E25" s="270">
        <v>130867.22</v>
      </c>
      <c r="F25" s="629">
        <v>6.3236237186833246E-5</v>
      </c>
      <c r="G25" s="630">
        <v>1</v>
      </c>
      <c r="H25" s="138"/>
      <c r="J25" s="20"/>
      <c r="K25" s="139"/>
      <c r="L25" s="20"/>
      <c r="M25" s="274"/>
      <c r="N25" s="275"/>
      <c r="O25" s="226"/>
      <c r="Q25" s="4"/>
    </row>
    <row r="26" spans="1:17" x14ac:dyDescent="0.25">
      <c r="A26" s="29"/>
      <c r="B26" s="13"/>
      <c r="C26" s="12"/>
      <c r="D26" s="269">
        <f t="shared" si="0"/>
        <v>13</v>
      </c>
      <c r="E26" s="270">
        <v>130612.12</v>
      </c>
      <c r="F26" s="629">
        <v>6.3112970534524426E-5</v>
      </c>
      <c r="G26" s="630">
        <v>1</v>
      </c>
      <c r="H26" s="138"/>
      <c r="J26" s="20"/>
      <c r="K26" s="139"/>
      <c r="L26" s="20"/>
      <c r="M26" s="274"/>
      <c r="N26" s="275"/>
      <c r="O26" s="226"/>
      <c r="Q26" s="4"/>
    </row>
    <row r="27" spans="1:17" x14ac:dyDescent="0.25">
      <c r="A27" s="29"/>
      <c r="B27" s="13"/>
      <c r="C27" s="12"/>
      <c r="D27" s="269">
        <f t="shared" si="0"/>
        <v>14</v>
      </c>
      <c r="E27" s="270">
        <v>128190.58</v>
      </c>
      <c r="F27" s="629">
        <v>6.1942860267053296E-5</v>
      </c>
      <c r="G27" s="630">
        <v>1</v>
      </c>
      <c r="H27" s="138"/>
      <c r="J27" s="20"/>
      <c r="K27" s="139"/>
      <c r="L27" s="20"/>
      <c r="M27" s="274"/>
      <c r="N27" s="275"/>
      <c r="O27" s="226"/>
      <c r="Q27" s="4"/>
    </row>
    <row r="28" spans="1:17" x14ac:dyDescent="0.25">
      <c r="A28" s="29"/>
      <c r="B28" s="13"/>
      <c r="C28" s="12"/>
      <c r="D28" s="269">
        <f t="shared" si="0"/>
        <v>15</v>
      </c>
      <c r="E28" s="270">
        <v>124909.26</v>
      </c>
      <c r="F28" s="629">
        <v>6.0357296442851174E-5</v>
      </c>
      <c r="G28" s="630">
        <v>1</v>
      </c>
      <c r="H28" s="138"/>
      <c r="J28" s="20"/>
      <c r="K28" s="139"/>
      <c r="L28" s="20"/>
      <c r="M28" s="274"/>
      <c r="N28" s="275"/>
      <c r="O28" s="226"/>
      <c r="Q28" s="4"/>
    </row>
    <row r="29" spans="1:17" x14ac:dyDescent="0.25">
      <c r="A29" s="29"/>
      <c r="B29" s="13"/>
      <c r="C29" s="12"/>
      <c r="D29" s="269">
        <f t="shared" si="0"/>
        <v>16</v>
      </c>
      <c r="E29" s="270">
        <v>121754.84</v>
      </c>
      <c r="F29" s="629">
        <v>5.8833051858860695E-5</v>
      </c>
      <c r="G29" s="630">
        <v>2</v>
      </c>
      <c r="H29" s="138"/>
      <c r="J29" s="20"/>
      <c r="K29" s="139"/>
      <c r="L29" s="20"/>
      <c r="M29" s="274"/>
      <c r="N29" s="275"/>
      <c r="O29" s="226"/>
      <c r="Q29" s="4"/>
    </row>
    <row r="30" spans="1:17" x14ac:dyDescent="0.25">
      <c r="A30" s="29"/>
      <c r="B30" s="13"/>
      <c r="C30" s="12"/>
      <c r="D30" s="269">
        <f t="shared" si="0"/>
        <v>17</v>
      </c>
      <c r="E30" s="270">
        <v>121585.13</v>
      </c>
      <c r="F30" s="629">
        <v>5.8751046435249065E-5</v>
      </c>
      <c r="G30" s="630">
        <v>1</v>
      </c>
      <c r="H30" s="138"/>
      <c r="I30" s="138"/>
      <c r="J30" s="20"/>
      <c r="K30" s="139"/>
      <c r="L30" s="20"/>
      <c r="M30" s="274"/>
      <c r="N30" s="275"/>
      <c r="O30" s="226"/>
      <c r="Q30" s="4"/>
    </row>
    <row r="31" spans="1:17" x14ac:dyDescent="0.25">
      <c r="A31" s="29"/>
      <c r="B31" s="13"/>
      <c r="C31" s="12"/>
      <c r="D31" s="269">
        <f t="shared" si="0"/>
        <v>18</v>
      </c>
      <c r="E31" s="270">
        <v>120032.9</v>
      </c>
      <c r="F31" s="629">
        <v>5.8000994707639059E-5</v>
      </c>
      <c r="G31" s="630">
        <v>1</v>
      </c>
      <c r="H31" s="138"/>
      <c r="I31" s="138"/>
      <c r="J31" s="20"/>
      <c r="K31" s="139"/>
      <c r="L31" s="20"/>
      <c r="M31" s="274"/>
      <c r="N31" s="275"/>
      <c r="O31" s="226"/>
      <c r="Q31" s="4"/>
    </row>
    <row r="32" spans="1:17" x14ac:dyDescent="0.25">
      <c r="A32" s="29"/>
      <c r="B32" s="13"/>
      <c r="C32" s="12"/>
      <c r="D32" s="269">
        <f t="shared" si="0"/>
        <v>19</v>
      </c>
      <c r="E32" s="270">
        <v>117558.15</v>
      </c>
      <c r="F32" s="629">
        <v>5.6805172881683594E-5</v>
      </c>
      <c r="G32" s="630">
        <v>3</v>
      </c>
      <c r="H32" s="138"/>
      <c r="I32" s="138"/>
      <c r="J32" s="20"/>
      <c r="K32" s="139"/>
      <c r="L32" s="20"/>
      <c r="M32" s="274"/>
      <c r="N32" s="275"/>
      <c r="O32" s="226"/>
      <c r="Q32" s="4"/>
    </row>
    <row r="33" spans="1:17" x14ac:dyDescent="0.25">
      <c r="A33" s="29"/>
      <c r="B33" s="13"/>
      <c r="C33" s="12"/>
      <c r="D33" s="269">
        <f t="shared" si="0"/>
        <v>20</v>
      </c>
      <c r="E33" s="270">
        <v>117208.69</v>
      </c>
      <c r="F33" s="629">
        <v>5.6636310614667374E-5</v>
      </c>
      <c r="G33" s="630">
        <v>1</v>
      </c>
      <c r="H33" s="138"/>
      <c r="I33" s="138"/>
      <c r="J33" s="20"/>
      <c r="K33" s="139"/>
      <c r="L33" s="20"/>
      <c r="M33" s="274"/>
      <c r="N33" s="275"/>
      <c r="O33" s="226"/>
      <c r="Q33" s="4"/>
    </row>
    <row r="34" spans="1:17" x14ac:dyDescent="0.25">
      <c r="A34" s="29"/>
      <c r="B34" s="13"/>
      <c r="C34" s="12"/>
      <c r="D34" s="269">
        <f t="shared" si="0"/>
        <v>21</v>
      </c>
      <c r="E34" s="270">
        <v>116817.76</v>
      </c>
      <c r="F34" s="629">
        <v>5.6447409664502398E-5</v>
      </c>
      <c r="G34" s="630">
        <v>1</v>
      </c>
      <c r="H34" s="138"/>
      <c r="I34" s="138"/>
      <c r="J34" s="20"/>
      <c r="K34" s="139"/>
      <c r="L34" s="20"/>
      <c r="M34" s="274"/>
      <c r="N34" s="275"/>
      <c r="O34" s="226"/>
      <c r="Q34" s="4"/>
    </row>
    <row r="35" spans="1:17" x14ac:dyDescent="0.25">
      <c r="A35" s="29"/>
      <c r="B35" s="13"/>
      <c r="C35" s="12"/>
      <c r="D35" s="269">
        <f t="shared" si="0"/>
        <v>22</v>
      </c>
      <c r="E35" s="270">
        <v>116148.89</v>
      </c>
      <c r="F35" s="629">
        <v>5.6124205565208796E-5</v>
      </c>
      <c r="G35" s="630">
        <v>1</v>
      </c>
      <c r="H35" s="138"/>
      <c r="I35" s="138"/>
      <c r="J35" s="20"/>
      <c r="K35" s="139"/>
      <c r="L35" s="20"/>
      <c r="M35" s="274"/>
      <c r="N35" s="275"/>
      <c r="O35" s="226"/>
      <c r="Q35" s="4"/>
    </row>
    <row r="36" spans="1:17" x14ac:dyDescent="0.25">
      <c r="A36" s="29"/>
      <c r="B36" s="13"/>
      <c r="C36" s="12"/>
      <c r="D36" s="269">
        <f t="shared" si="0"/>
        <v>23</v>
      </c>
      <c r="E36" s="270">
        <v>114341.72</v>
      </c>
      <c r="F36" s="629">
        <v>5.5250964498752818E-5</v>
      </c>
      <c r="G36" s="630">
        <v>1</v>
      </c>
      <c r="H36" s="138"/>
      <c r="I36" s="138"/>
      <c r="J36" s="20"/>
      <c r="K36" s="139"/>
      <c r="L36" s="20"/>
      <c r="M36" s="274"/>
      <c r="N36" s="275"/>
      <c r="O36" s="226"/>
      <c r="Q36" s="4"/>
    </row>
    <row r="37" spans="1:17" x14ac:dyDescent="0.25">
      <c r="A37" s="29"/>
      <c r="B37" s="13"/>
      <c r="C37" s="12"/>
      <c r="D37" s="269">
        <f t="shared" si="0"/>
        <v>24</v>
      </c>
      <c r="E37" s="270">
        <v>114231.8</v>
      </c>
      <c r="F37" s="629">
        <v>5.5197850149784629E-5</v>
      </c>
      <c r="G37" s="630">
        <v>1</v>
      </c>
      <c r="H37" s="138"/>
      <c r="I37" s="138"/>
      <c r="J37" s="20"/>
      <c r="K37" s="139"/>
      <c r="L37" s="20"/>
      <c r="M37" s="274"/>
      <c r="N37" s="275"/>
      <c r="O37" s="226"/>
      <c r="Q37" s="4"/>
    </row>
    <row r="38" spans="1:17" ht="13" thickBot="1" x14ac:dyDescent="0.3">
      <c r="A38" s="29"/>
      <c r="B38" s="13"/>
      <c r="C38" s="12"/>
      <c r="D38" s="631">
        <f t="shared" si="0"/>
        <v>25</v>
      </c>
      <c r="E38" s="632">
        <v>113667.82</v>
      </c>
      <c r="F38" s="633">
        <v>5.4925329857471321E-5</v>
      </c>
      <c r="G38" s="634">
        <v>1</v>
      </c>
      <c r="H38" s="138"/>
      <c r="I38" s="138"/>
      <c r="J38" s="20"/>
      <c r="K38" s="139"/>
      <c r="L38" s="20"/>
      <c r="M38" s="274"/>
      <c r="N38" s="275"/>
      <c r="O38" s="226"/>
      <c r="Q38" s="4"/>
    </row>
    <row r="39" spans="1:17" ht="14" thickTop="1" thickBot="1" x14ac:dyDescent="0.3">
      <c r="A39" s="29"/>
      <c r="B39" s="13"/>
      <c r="C39" s="12"/>
      <c r="D39" s="635"/>
      <c r="E39" s="587">
        <f>SUM(E14:E38)</f>
        <v>3403810.5999999992</v>
      </c>
      <c r="F39" s="636">
        <f>SUM(F14:F38)</f>
        <v>1.6447524020198273E-3</v>
      </c>
      <c r="G39" s="637">
        <f>SUM(G14:G38)</f>
        <v>30</v>
      </c>
      <c r="H39" s="138"/>
      <c r="I39" s="138"/>
      <c r="J39" s="20"/>
      <c r="K39" s="139"/>
      <c r="L39" s="20"/>
      <c r="N39" s="324"/>
      <c r="O39" s="286"/>
      <c r="P39" s="58"/>
      <c r="Q39" s="4"/>
    </row>
    <row r="40" spans="1:17" ht="13" x14ac:dyDescent="0.25">
      <c r="A40" s="29"/>
      <c r="B40" s="13"/>
      <c r="C40" s="12"/>
      <c r="D40" s="33"/>
      <c r="E40" s="220"/>
      <c r="F40" s="286"/>
      <c r="G40" s="221"/>
      <c r="H40" s="153"/>
      <c r="I40" s="138"/>
      <c r="J40" s="20"/>
      <c r="K40" s="139"/>
      <c r="M40" s="152"/>
      <c r="N40" s="12"/>
      <c r="O40" s="153"/>
      <c r="P40" s="154"/>
      <c r="Q40" s="153"/>
    </row>
    <row r="41" spans="1:17" s="20" customFormat="1" x14ac:dyDescent="0.25">
      <c r="A41" s="35"/>
      <c r="B41" s="26"/>
      <c r="C41" s="10"/>
      <c r="D41" s="10"/>
      <c r="E41" s="10"/>
      <c r="F41" s="10"/>
      <c r="G41" s="10"/>
      <c r="H41" s="10"/>
      <c r="I41" s="10"/>
      <c r="J41" s="10"/>
      <c r="K41" s="151"/>
      <c r="L41" s="4"/>
      <c r="M41" s="152"/>
      <c r="N41" s="12"/>
      <c r="O41" s="153"/>
      <c r="P41" s="154"/>
      <c r="Q41" s="153"/>
    </row>
    <row r="42" spans="1:17" s="20" customFormat="1" x14ac:dyDescent="0.25">
      <c r="B42" s="13"/>
      <c r="C42" s="12"/>
      <c r="D42" s="152"/>
      <c r="E42" s="12"/>
      <c r="F42" s="153"/>
      <c r="G42" s="154"/>
      <c r="H42" s="153"/>
      <c r="I42" s="138"/>
      <c r="M42" s="152"/>
      <c r="N42" s="12"/>
      <c r="O42" s="153"/>
      <c r="P42" s="154"/>
      <c r="Q42" s="153"/>
    </row>
    <row r="43" spans="1:17" s="20" customFormat="1" x14ac:dyDescent="0.25">
      <c r="B43" s="13"/>
      <c r="C43" s="12"/>
      <c r="D43" s="152"/>
      <c r="E43" s="12"/>
      <c r="F43" s="153"/>
      <c r="G43" s="154"/>
      <c r="H43" s="153"/>
      <c r="I43" s="138"/>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20" customFormat="1" x14ac:dyDescent="0.25">
      <c r="B46" s="13"/>
      <c r="C46" s="12"/>
      <c r="D46" s="152"/>
      <c r="E46" s="12"/>
      <c r="F46" s="153"/>
      <c r="G46" s="154"/>
      <c r="H46" s="153"/>
      <c r="I46" s="138"/>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5"/>
      <c r="E68" s="156"/>
      <c r="F68" s="181"/>
      <c r="G68" s="158"/>
      <c r="H68" s="181"/>
      <c r="I68" s="138"/>
      <c r="M68" s="155"/>
      <c r="N68" s="156"/>
      <c r="O68" s="181"/>
      <c r="P68" s="158"/>
      <c r="Q68" s="181"/>
    </row>
    <row r="69" spans="2:17" s="20" customFormat="1" x14ac:dyDescent="0.25">
      <c r="B69" s="13"/>
      <c r="C69" s="12"/>
      <c r="D69" s="155"/>
      <c r="E69" s="155"/>
      <c r="F69" s="155"/>
      <c r="G69" s="155"/>
      <c r="H69" s="155"/>
      <c r="I69" s="138"/>
      <c r="M69" s="155"/>
      <c r="N69" s="155"/>
      <c r="O69" s="155"/>
      <c r="P69" s="155"/>
      <c r="Q69" s="155"/>
    </row>
    <row r="70" spans="2:17" s="20" customFormat="1" x14ac:dyDescent="0.25">
      <c r="B70" s="13"/>
      <c r="C70" s="12"/>
      <c r="D70" s="155"/>
      <c r="E70" s="155"/>
      <c r="F70" s="155"/>
      <c r="G70" s="155"/>
      <c r="H70" s="155"/>
      <c r="I70" s="138"/>
      <c r="M70" s="155"/>
      <c r="N70" s="155"/>
      <c r="O70" s="155"/>
      <c r="P70" s="155"/>
      <c r="Q70" s="155"/>
    </row>
    <row r="71" spans="2:17" s="20" customFormat="1" x14ac:dyDescent="0.25">
      <c r="B71" s="13"/>
      <c r="C71" s="12"/>
      <c r="D71" s="159"/>
      <c r="E71" s="182"/>
      <c r="F71" s="155"/>
      <c r="G71" s="155"/>
      <c r="H71" s="155"/>
      <c r="I71" s="138"/>
      <c r="M71" s="159"/>
      <c r="N71" s="182"/>
      <c r="O71" s="155"/>
      <c r="P71" s="155"/>
      <c r="Q71" s="155"/>
    </row>
    <row r="72" spans="2:17" s="20" customFormat="1" x14ac:dyDescent="0.25">
      <c r="B72" s="13"/>
      <c r="C72" s="12"/>
      <c r="D72" s="156"/>
      <c r="E72" s="182"/>
      <c r="F72" s="155"/>
      <c r="G72" s="155"/>
      <c r="H72" s="155"/>
      <c r="I72" s="138"/>
      <c r="M72" s="156"/>
      <c r="N72" s="182"/>
      <c r="O72" s="155"/>
      <c r="P72" s="155"/>
      <c r="Q72" s="155"/>
    </row>
    <row r="73" spans="2:17" s="20" customFormat="1" x14ac:dyDescent="0.25">
      <c r="B73" s="13"/>
      <c r="C73" s="12"/>
      <c r="D73" s="155"/>
      <c r="E73" s="182"/>
      <c r="F73" s="155"/>
      <c r="G73" s="155"/>
      <c r="H73" s="155"/>
      <c r="I73" s="138"/>
      <c r="M73" s="155"/>
      <c r="N73" s="182"/>
      <c r="O73" s="155"/>
      <c r="P73" s="155"/>
      <c r="Q73" s="155"/>
    </row>
    <row r="74" spans="2:17" s="20" customFormat="1" ht="14" x14ac:dyDescent="0.25">
      <c r="B74" s="155"/>
      <c r="C74" s="156"/>
      <c r="D74" s="161"/>
      <c r="E74" s="161"/>
      <c r="F74" s="161"/>
      <c r="G74" s="161"/>
      <c r="H74" s="161"/>
      <c r="I74" s="138"/>
      <c r="M74" s="161"/>
      <c r="N74" s="161"/>
      <c r="O74" s="161"/>
      <c r="P74" s="161"/>
      <c r="Q74" s="161"/>
    </row>
    <row r="75" spans="2:17" s="20" customFormat="1" ht="14" x14ac:dyDescent="0.25">
      <c r="B75" s="33"/>
      <c r="C75" s="33"/>
      <c r="D75" s="161"/>
      <c r="E75" s="161"/>
      <c r="F75" s="161"/>
      <c r="G75" s="161"/>
      <c r="H75" s="161"/>
      <c r="I75" s="138"/>
      <c r="M75" s="161"/>
      <c r="N75" s="161"/>
      <c r="O75" s="161"/>
      <c r="P75" s="161"/>
      <c r="Q75" s="161"/>
    </row>
    <row r="76" spans="2:17" s="20" customFormat="1" ht="14" x14ac:dyDescent="0.25">
      <c r="B76" s="33"/>
      <c r="C76" s="33"/>
      <c r="D76" s="162"/>
      <c r="E76" s="183"/>
      <c r="F76" s="161"/>
      <c r="G76" s="161"/>
      <c r="H76" s="161"/>
      <c r="I76" s="138"/>
      <c r="M76" s="162"/>
      <c r="N76" s="183"/>
      <c r="O76" s="161"/>
      <c r="P76" s="161"/>
      <c r="Q76" s="161"/>
    </row>
    <row r="77" spans="2:17" s="20" customFormat="1" ht="14" x14ac:dyDescent="0.25">
      <c r="B77" s="159"/>
      <c r="C77" s="182"/>
      <c r="D77" s="164"/>
      <c r="E77" s="183"/>
      <c r="F77" s="161"/>
      <c r="G77" s="161"/>
      <c r="H77" s="161"/>
      <c r="I77" s="138"/>
      <c r="M77" s="164"/>
      <c r="N77" s="183"/>
      <c r="O77" s="161"/>
      <c r="P77" s="161"/>
      <c r="Q77" s="161"/>
    </row>
    <row r="78" spans="2:17" s="20" customFormat="1" ht="14" x14ac:dyDescent="0.25">
      <c r="B78" s="165"/>
      <c r="C78" s="182"/>
      <c r="D78" s="161"/>
      <c r="E78" s="183"/>
      <c r="F78" s="161"/>
      <c r="G78" s="161"/>
      <c r="H78" s="161"/>
      <c r="I78" s="138"/>
      <c r="M78" s="161"/>
      <c r="N78" s="183"/>
      <c r="O78" s="161"/>
      <c r="P78" s="161"/>
      <c r="Q78" s="161"/>
    </row>
    <row r="79" spans="2:17" s="20" customFormat="1" x14ac:dyDescent="0.25">
      <c r="C79" s="182"/>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sheetData>
  <phoneticPr fontId="6" type="noConversion"/>
  <pageMargins left="0.70866141732283472" right="0.70866141732283472" top="1.0236220472440944" bottom="1.0236220472440944" header="0.39370078740157483" footer="0.39370078740157483"/>
  <pageSetup paperSize="9" scale="82" orientation="landscape" r:id="rId1"/>
  <headerFooter alignWithMargins="0">
    <oddFooter>&amp;L&amp;"Frutiger 57Cn,Standard"&amp;8
Santander Consumer Bank AG
Santander-Platz 1
41061 Mönchengladbach</oddFooter>
  </headerFooter>
  <colBreaks count="1" manualBreakCount="1">
    <brk id="1" max="4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Q2250"/>
  <sheetViews>
    <sheetView view="pageBreakPreview" topLeftCell="B1"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30.1796875" style="4" bestFit="1" customWidth="1"/>
    <col min="5" max="5" width="18.5429687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58</v>
      </c>
      <c r="G4" s="79"/>
      <c r="H4" s="123"/>
      <c r="I4" s="79"/>
      <c r="J4" s="86"/>
      <c r="K4" s="184"/>
      <c r="M4" s="231"/>
      <c r="N4" s="20"/>
      <c r="O4" s="3"/>
      <c r="P4" s="20"/>
      <c r="Q4" s="231"/>
    </row>
    <row r="5" spans="1:17" s="5" customFormat="1" ht="18" x14ac:dyDescent="0.25">
      <c r="A5" s="32"/>
      <c r="B5" s="124" t="s">
        <v>333</v>
      </c>
      <c r="C5" s="87"/>
      <c r="D5" s="78" t="str">
        <f>'Cover Sheet'!D5</f>
        <v>Monthly Period</v>
      </c>
      <c r="E5" s="79"/>
      <c r="F5" s="88">
        <f>'Cover Sheet'!F5</f>
        <v>45883</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231"/>
      <c r="N6" s="3"/>
      <c r="O6" s="259"/>
      <c r="P6" s="3"/>
      <c r="Q6" s="259"/>
    </row>
    <row r="7" spans="1:17" s="5" customFormat="1" ht="13" x14ac:dyDescent="0.25">
      <c r="A7" s="32"/>
      <c r="C7" s="33"/>
      <c r="D7" s="127" t="str">
        <f>'Cover Sheet'!D7</f>
        <v>Collection Period</v>
      </c>
      <c r="E7" s="128" t="s">
        <v>33</v>
      </c>
      <c r="F7" s="128" t="str">
        <f>'Cover Sheet'!F7</f>
        <v>01.07.2025</v>
      </c>
      <c r="G7" s="96" t="s">
        <v>4</v>
      </c>
      <c r="H7" s="128">
        <f>'Cover Sheet'!H7</f>
        <v>45869</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45.75" customHeight="1" thickBot="1" x14ac:dyDescent="0.3">
      <c r="A13" s="32"/>
      <c r="B13" s="137"/>
      <c r="C13" s="137"/>
      <c r="D13" s="612" t="s">
        <v>63</v>
      </c>
      <c r="E13" s="613" t="s">
        <v>75</v>
      </c>
      <c r="F13" s="265" t="s">
        <v>198</v>
      </c>
      <c r="G13" s="265" t="s">
        <v>61</v>
      </c>
      <c r="H13" s="344" t="s">
        <v>199</v>
      </c>
      <c r="I13" s="138"/>
      <c r="K13" s="75"/>
      <c r="M13" s="614"/>
      <c r="N13" s="615"/>
      <c r="O13" s="172"/>
      <c r="P13" s="172"/>
      <c r="Q13" s="305"/>
    </row>
    <row r="14" spans="1:17" x14ac:dyDescent="0.25">
      <c r="A14" s="29"/>
      <c r="B14" s="13"/>
      <c r="C14" s="12"/>
      <c r="D14" s="961" t="s">
        <v>583</v>
      </c>
      <c r="E14" s="962">
        <v>191683457.11999962</v>
      </c>
      <c r="F14" s="963">
        <v>9.262319898926924E-2</v>
      </c>
      <c r="G14" s="964">
        <v>18723</v>
      </c>
      <c r="H14" s="965">
        <v>8.9930545548863081E-2</v>
      </c>
      <c r="I14" s="138"/>
      <c r="K14" s="139"/>
      <c r="N14" s="275"/>
      <c r="O14" s="620"/>
      <c r="P14" s="621"/>
      <c r="Q14" s="397"/>
    </row>
    <row r="15" spans="1:17" x14ac:dyDescent="0.25">
      <c r="A15" s="29"/>
      <c r="B15" s="13"/>
      <c r="C15" s="12"/>
      <c r="D15" s="616" t="s">
        <v>249</v>
      </c>
      <c r="E15" s="270">
        <v>214645223.10999945</v>
      </c>
      <c r="F15" s="617">
        <v>0.10371853424871917</v>
      </c>
      <c r="G15" s="618">
        <v>20945</v>
      </c>
      <c r="H15" s="619">
        <v>0.10060328347598874</v>
      </c>
      <c r="I15" s="138"/>
      <c r="K15" s="139"/>
      <c r="N15" s="275"/>
      <c r="O15" s="620"/>
      <c r="P15" s="621"/>
      <c r="Q15" s="397"/>
    </row>
    <row r="16" spans="1:17" x14ac:dyDescent="0.25">
      <c r="A16" s="29"/>
      <c r="B16" s="13"/>
      <c r="C16" s="12"/>
      <c r="D16" s="616" t="s">
        <v>83</v>
      </c>
      <c r="E16" s="270">
        <v>53856183.199999906</v>
      </c>
      <c r="F16" s="617">
        <v>2.6023800114442244E-2</v>
      </c>
      <c r="G16" s="618">
        <v>5032</v>
      </c>
      <c r="H16" s="619">
        <v>2.4169764738657215E-2</v>
      </c>
      <c r="I16" s="138"/>
      <c r="K16" s="139"/>
      <c r="N16" s="275"/>
      <c r="O16" s="620"/>
      <c r="P16" s="621"/>
      <c r="Q16" s="397"/>
    </row>
    <row r="17" spans="1:17" x14ac:dyDescent="0.25">
      <c r="A17" s="29"/>
      <c r="B17" s="13"/>
      <c r="C17" s="12"/>
      <c r="D17" s="616" t="s">
        <v>84</v>
      </c>
      <c r="E17" s="270">
        <v>111739247.30999993</v>
      </c>
      <c r="F17" s="617">
        <v>5.3993425901256054E-2</v>
      </c>
      <c r="G17" s="618">
        <v>11773</v>
      </c>
      <c r="H17" s="619">
        <v>5.6548219449167603E-2</v>
      </c>
      <c r="I17" s="138"/>
      <c r="K17" s="139"/>
      <c r="N17" s="275"/>
      <c r="O17" s="620"/>
      <c r="P17" s="621"/>
      <c r="Q17" s="397"/>
    </row>
    <row r="18" spans="1:17" x14ac:dyDescent="0.25">
      <c r="A18" s="29"/>
      <c r="B18" s="13"/>
      <c r="C18" s="12"/>
      <c r="D18" s="616" t="s">
        <v>85</v>
      </c>
      <c r="E18" s="270">
        <v>14008619.86999999</v>
      </c>
      <c r="F18" s="617">
        <v>6.7690931981248207E-3</v>
      </c>
      <c r="G18" s="618">
        <v>1327</v>
      </c>
      <c r="H18" s="619">
        <v>6.3738628394670359E-3</v>
      </c>
      <c r="I18" s="138"/>
      <c r="K18" s="139"/>
      <c r="N18" s="275"/>
      <c r="O18" s="620"/>
      <c r="P18" s="621"/>
      <c r="Q18" s="397"/>
    </row>
    <row r="19" spans="1:17" x14ac:dyDescent="0.25">
      <c r="A19" s="29"/>
      <c r="B19" s="13"/>
      <c r="C19" s="12"/>
      <c r="D19" s="616" t="s">
        <v>86</v>
      </c>
      <c r="E19" s="270">
        <v>35112694.790000036</v>
      </c>
      <c r="F19" s="617">
        <v>1.6966775148194686E-2</v>
      </c>
      <c r="G19" s="618">
        <v>3069</v>
      </c>
      <c r="H19" s="619">
        <v>1.474105882013891E-2</v>
      </c>
      <c r="I19" s="138"/>
      <c r="K19" s="139"/>
      <c r="N19" s="275"/>
      <c r="O19" s="620"/>
      <c r="P19" s="621"/>
      <c r="Q19" s="397"/>
    </row>
    <row r="20" spans="1:17" x14ac:dyDescent="0.25">
      <c r="A20" s="29"/>
      <c r="B20" s="13"/>
      <c r="C20" s="12"/>
      <c r="D20" s="616" t="s">
        <v>250</v>
      </c>
      <c r="E20" s="270">
        <v>118491023.97999986</v>
      </c>
      <c r="F20" s="617">
        <v>5.7255946117828568E-2</v>
      </c>
      <c r="G20" s="618">
        <v>12123</v>
      </c>
      <c r="H20" s="619">
        <v>5.822934378512349E-2</v>
      </c>
      <c r="I20" s="138"/>
      <c r="K20" s="139"/>
      <c r="N20" s="275"/>
      <c r="O20" s="620"/>
      <c r="P20" s="621"/>
      <c r="Q20" s="397"/>
    </row>
    <row r="21" spans="1:17" x14ac:dyDescent="0.25">
      <c r="A21" s="29"/>
      <c r="B21" s="13"/>
      <c r="C21" s="12"/>
      <c r="D21" s="616" t="s">
        <v>252</v>
      </c>
      <c r="E21" s="270">
        <v>228609544.09000039</v>
      </c>
      <c r="F21" s="617">
        <v>0.11046622181818394</v>
      </c>
      <c r="G21" s="618">
        <v>22904</v>
      </c>
      <c r="H21" s="619">
        <v>0.11001277654495327</v>
      </c>
      <c r="I21" s="138"/>
      <c r="K21" s="139"/>
      <c r="N21" s="275"/>
      <c r="O21" s="620"/>
      <c r="P21" s="621"/>
      <c r="Q21" s="397"/>
    </row>
    <row r="22" spans="1:17" x14ac:dyDescent="0.25">
      <c r="A22" s="29"/>
      <c r="B22" s="13"/>
      <c r="C22" s="12"/>
      <c r="D22" s="616" t="s">
        <v>251</v>
      </c>
      <c r="E22" s="270">
        <v>123016526.56000008</v>
      </c>
      <c r="F22" s="617">
        <v>5.9442710339904344E-2</v>
      </c>
      <c r="G22" s="618">
        <v>12475</v>
      </c>
      <c r="H22" s="619">
        <v>5.9920074545856267E-2</v>
      </c>
      <c r="I22" s="138"/>
      <c r="K22" s="139"/>
      <c r="N22" s="275"/>
      <c r="O22" s="620"/>
      <c r="P22" s="621"/>
      <c r="Q22" s="397"/>
    </row>
    <row r="23" spans="1:17" ht="12.75" customHeight="1" x14ac:dyDescent="0.25">
      <c r="A23" s="29"/>
      <c r="B23" s="13"/>
      <c r="C23" s="12"/>
      <c r="D23" s="622" t="s">
        <v>257</v>
      </c>
      <c r="E23" s="623">
        <v>103859751.92999968</v>
      </c>
      <c r="F23" s="624">
        <v>5.0185981693590814E-2</v>
      </c>
      <c r="G23" s="625">
        <v>10608</v>
      </c>
      <c r="H23" s="626">
        <v>5.0952477016628722E-2</v>
      </c>
      <c r="I23" s="138"/>
      <c r="K23" s="139"/>
      <c r="N23" s="275"/>
      <c r="O23" s="620"/>
      <c r="P23" s="621"/>
      <c r="Q23" s="397"/>
    </row>
    <row r="24" spans="1:17" x14ac:dyDescent="0.25">
      <c r="A24" s="29"/>
      <c r="B24" s="13"/>
      <c r="C24" s="12"/>
      <c r="D24" s="616" t="s">
        <v>253</v>
      </c>
      <c r="E24" s="270">
        <v>406045562.27000195</v>
      </c>
      <c r="F24" s="617">
        <v>0.19620492805124853</v>
      </c>
      <c r="G24" s="618">
        <v>40341</v>
      </c>
      <c r="H24" s="619">
        <v>0.19376639096227558</v>
      </c>
      <c r="I24" s="138"/>
      <c r="K24" s="139"/>
      <c r="N24" s="275"/>
      <c r="O24" s="620"/>
      <c r="P24" s="621"/>
      <c r="Q24" s="397"/>
    </row>
    <row r="25" spans="1:17" x14ac:dyDescent="0.25">
      <c r="A25" s="29"/>
      <c r="B25" s="13"/>
      <c r="C25" s="12"/>
      <c r="D25" s="616" t="s">
        <v>254</v>
      </c>
      <c r="E25" s="270">
        <v>86403943.529999763</v>
      </c>
      <c r="F25" s="617">
        <v>4.1751175481077776E-2</v>
      </c>
      <c r="G25" s="618">
        <v>8858</v>
      </c>
      <c r="H25" s="619">
        <v>4.2546855336849286E-2</v>
      </c>
      <c r="I25" s="138"/>
      <c r="K25" s="139"/>
      <c r="N25" s="275"/>
      <c r="O25" s="620"/>
      <c r="P25" s="621"/>
      <c r="Q25" s="397"/>
    </row>
    <row r="26" spans="1:17" x14ac:dyDescent="0.25">
      <c r="A26" s="29"/>
      <c r="B26" s="13"/>
      <c r="C26" s="12"/>
      <c r="D26" s="616" t="s">
        <v>87</v>
      </c>
      <c r="E26" s="270">
        <v>24650839.289999999</v>
      </c>
      <c r="F26" s="617">
        <v>1.1911510920740487E-2</v>
      </c>
      <c r="G26" s="618">
        <v>2615</v>
      </c>
      <c r="H26" s="619">
        <v>1.2560400395784701E-2</v>
      </c>
      <c r="I26" s="138"/>
      <c r="K26" s="139"/>
      <c r="N26" s="275"/>
      <c r="O26" s="620"/>
      <c r="P26" s="621"/>
      <c r="Q26" s="397"/>
    </row>
    <row r="27" spans="1:17" x14ac:dyDescent="0.25">
      <c r="A27" s="29"/>
      <c r="B27" s="13"/>
      <c r="C27" s="12"/>
      <c r="D27" s="616" t="s">
        <v>255</v>
      </c>
      <c r="E27" s="270">
        <v>136889404.44000018</v>
      </c>
      <c r="F27" s="617">
        <v>6.6146211767409716E-2</v>
      </c>
      <c r="G27" s="618">
        <v>14559</v>
      </c>
      <c r="H27" s="619">
        <v>6.992996916337646E-2</v>
      </c>
      <c r="I27" s="138"/>
      <c r="K27" s="139"/>
      <c r="N27" s="275"/>
      <c r="O27" s="620"/>
      <c r="P27" s="621"/>
      <c r="Q27" s="397"/>
    </row>
    <row r="28" spans="1:17" x14ac:dyDescent="0.25">
      <c r="A28" s="29"/>
      <c r="B28" s="13"/>
      <c r="C28" s="12"/>
      <c r="D28" s="616" t="s">
        <v>256</v>
      </c>
      <c r="E28" s="270">
        <v>119357779.22000019</v>
      </c>
      <c r="F28" s="617">
        <v>5.7674770174300401E-2</v>
      </c>
      <c r="G28" s="618">
        <v>12857</v>
      </c>
      <c r="H28" s="619">
        <v>6.1754901678242408E-2</v>
      </c>
      <c r="I28" s="138"/>
      <c r="K28" s="139"/>
      <c r="N28" s="275"/>
      <c r="O28" s="620"/>
      <c r="P28" s="621"/>
      <c r="Q28" s="397"/>
    </row>
    <row r="29" spans="1:17" x14ac:dyDescent="0.25">
      <c r="A29" s="29"/>
      <c r="B29" s="13"/>
      <c r="C29" s="12"/>
      <c r="D29" s="616" t="s">
        <v>88</v>
      </c>
      <c r="E29" s="270">
        <v>98779219.959999725</v>
      </c>
      <c r="F29" s="617">
        <v>4.7731022195786808E-2</v>
      </c>
      <c r="G29" s="618">
        <v>9774</v>
      </c>
      <c r="H29" s="619">
        <v>4.6946597884665264E-2</v>
      </c>
      <c r="I29" s="138"/>
      <c r="J29" s="138"/>
      <c r="K29" s="139"/>
      <c r="N29" s="275"/>
      <c r="O29" s="620"/>
      <c r="P29" s="621"/>
      <c r="Q29" s="397"/>
    </row>
    <row r="30" spans="1:17" ht="13" thickBot="1" x14ac:dyDescent="0.3">
      <c r="A30" s="29"/>
      <c r="B30" s="13"/>
      <c r="C30" s="12"/>
      <c r="D30" s="966" t="s">
        <v>278</v>
      </c>
      <c r="E30" s="270">
        <v>2348245.7999999984</v>
      </c>
      <c r="F30" s="967">
        <v>1.1346938399225176E-3</v>
      </c>
      <c r="G30" s="968">
        <v>211</v>
      </c>
      <c r="H30" s="619">
        <v>1.0134778139619777E-3</v>
      </c>
      <c r="I30" s="138"/>
      <c r="J30" s="138"/>
      <c r="K30" s="139"/>
      <c r="N30" s="275"/>
      <c r="O30" s="620"/>
      <c r="P30" s="621"/>
      <c r="Q30" s="397"/>
    </row>
    <row r="31" spans="1:17" ht="14" thickTop="1" thickBot="1" x14ac:dyDescent="0.3">
      <c r="A31" s="29"/>
      <c r="B31" s="13"/>
      <c r="C31" s="12"/>
      <c r="D31" s="452" t="s">
        <v>35</v>
      </c>
      <c r="E31" s="453">
        <f>SUM(E14:E30)</f>
        <v>2069497266.4700007</v>
      </c>
      <c r="F31" s="539">
        <f>ROUND(SUM(F14:F29),0)</f>
        <v>1</v>
      </c>
      <c r="G31" s="455">
        <f>SUM(G14:G30)</f>
        <v>208194</v>
      </c>
      <c r="H31" s="627">
        <f>SUM(H14:H30)</f>
        <v>1</v>
      </c>
      <c r="I31" s="138"/>
      <c r="J31" s="138"/>
      <c r="K31" s="139"/>
      <c r="M31" s="457"/>
      <c r="N31" s="458"/>
      <c r="O31" s="478"/>
      <c r="P31" s="460"/>
      <c r="Q31" s="478"/>
    </row>
    <row r="32" spans="1:17" x14ac:dyDescent="0.25">
      <c r="A32" s="29"/>
      <c r="B32" s="13"/>
      <c r="C32" s="12"/>
      <c r="D32" s="20"/>
      <c r="E32" s="274"/>
      <c r="F32" s="275"/>
      <c r="G32" s="226"/>
      <c r="H32" s="20"/>
      <c r="I32" s="138"/>
      <c r="J32" s="138"/>
      <c r="K32" s="139"/>
      <c r="N32" s="274"/>
      <c r="O32" s="275"/>
      <c r="P32" s="226"/>
    </row>
    <row r="33" spans="1:17" x14ac:dyDescent="0.25">
      <c r="A33" s="29"/>
      <c r="B33" s="13"/>
      <c r="C33" s="12"/>
      <c r="I33" s="138"/>
      <c r="J33" s="138"/>
      <c r="K33" s="139"/>
      <c r="N33" s="274"/>
      <c r="O33" s="275"/>
      <c r="P33" s="226"/>
    </row>
    <row r="34" spans="1:17" x14ac:dyDescent="0.25">
      <c r="A34" s="29"/>
      <c r="B34" s="13"/>
      <c r="C34" s="12"/>
      <c r="D34" s="20"/>
      <c r="E34" s="274"/>
      <c r="F34" s="275"/>
      <c r="G34" s="226"/>
      <c r="H34" s="20"/>
      <c r="I34" s="138"/>
      <c r="J34" s="138"/>
      <c r="K34" s="139"/>
      <c r="N34" s="274"/>
      <c r="O34" s="275"/>
      <c r="P34" s="226"/>
    </row>
    <row r="35" spans="1:17" x14ac:dyDescent="0.25">
      <c r="A35" s="29"/>
      <c r="B35" s="13"/>
      <c r="C35" s="12"/>
      <c r="D35" s="20"/>
      <c r="E35" s="274"/>
      <c r="F35" s="275"/>
      <c r="G35" s="226"/>
      <c r="H35" s="20"/>
      <c r="I35" s="138"/>
      <c r="J35" s="138"/>
      <c r="K35" s="139"/>
      <c r="N35" s="274"/>
      <c r="O35" s="275"/>
      <c r="P35" s="226"/>
    </row>
    <row r="36" spans="1:17" x14ac:dyDescent="0.25">
      <c r="A36" s="29"/>
      <c r="B36" s="13"/>
      <c r="C36" s="12"/>
      <c r="D36" s="20"/>
      <c r="E36" s="274"/>
      <c r="F36" s="275"/>
      <c r="G36" s="226"/>
      <c r="H36" s="20"/>
      <c r="I36" s="138"/>
      <c r="J36" s="138"/>
      <c r="K36" s="139"/>
      <c r="N36" s="274"/>
      <c r="O36" s="275"/>
      <c r="P36" s="226"/>
    </row>
    <row r="37" spans="1:17" x14ac:dyDescent="0.25">
      <c r="A37" s="29"/>
      <c r="B37" s="13"/>
      <c r="C37" s="12"/>
      <c r="D37" s="20"/>
      <c r="E37" s="274"/>
      <c r="F37" s="275"/>
      <c r="G37" s="226"/>
      <c r="H37" s="20"/>
      <c r="I37" s="138"/>
      <c r="J37" s="138"/>
      <c r="K37" s="139"/>
      <c r="N37" s="274"/>
      <c r="O37" s="275"/>
      <c r="P37" s="226"/>
    </row>
    <row r="38" spans="1:17" x14ac:dyDescent="0.25">
      <c r="A38" s="29"/>
      <c r="B38" s="13"/>
      <c r="C38" s="12"/>
      <c r="D38" s="20"/>
      <c r="E38" s="274"/>
      <c r="F38" s="275"/>
      <c r="G38" s="226"/>
      <c r="H38" s="20"/>
      <c r="I38" s="138"/>
      <c r="J38" s="138"/>
      <c r="K38" s="139"/>
      <c r="N38" s="274"/>
      <c r="O38" s="275"/>
      <c r="P38" s="226"/>
    </row>
    <row r="39" spans="1:17" x14ac:dyDescent="0.25">
      <c r="A39" s="29"/>
      <c r="B39" s="13"/>
      <c r="C39" s="12"/>
      <c r="D39" s="20"/>
      <c r="E39" s="274"/>
      <c r="F39" s="275"/>
      <c r="G39" s="226"/>
      <c r="H39" s="20"/>
      <c r="I39" s="138"/>
      <c r="J39" s="138"/>
      <c r="K39" s="139"/>
      <c r="N39" s="274"/>
      <c r="O39" s="275"/>
      <c r="P39" s="226"/>
    </row>
    <row r="40" spans="1:17" x14ac:dyDescent="0.25">
      <c r="A40" s="29"/>
      <c r="B40" s="13"/>
      <c r="C40" s="12"/>
      <c r="D40" s="20"/>
      <c r="E40" s="274"/>
      <c r="F40" s="275"/>
      <c r="G40" s="226"/>
      <c r="H40" s="20"/>
      <c r="I40" s="138"/>
      <c r="J40" s="138"/>
      <c r="K40" s="139"/>
      <c r="N40" s="274"/>
      <c r="O40" s="275"/>
      <c r="P40" s="226"/>
    </row>
    <row r="41" spans="1:17" x14ac:dyDescent="0.25">
      <c r="A41" s="29"/>
      <c r="B41" s="13"/>
      <c r="C41" s="12"/>
      <c r="D41" s="20"/>
      <c r="E41" s="274"/>
      <c r="F41" s="275"/>
      <c r="G41" s="226"/>
      <c r="H41" s="20"/>
      <c r="I41" s="138"/>
      <c r="J41" s="138"/>
      <c r="K41" s="139"/>
      <c r="N41" s="274"/>
      <c r="O41" s="275"/>
      <c r="P41" s="226"/>
    </row>
    <row r="42" spans="1:17" x14ac:dyDescent="0.25">
      <c r="A42" s="29"/>
      <c r="B42" s="13"/>
      <c r="C42" s="12"/>
      <c r="D42" s="20"/>
      <c r="E42" s="274"/>
      <c r="F42" s="275"/>
      <c r="G42" s="226"/>
      <c r="H42" s="20"/>
      <c r="I42" s="138"/>
      <c r="J42" s="138"/>
      <c r="K42" s="139"/>
      <c r="N42" s="274"/>
      <c r="O42" s="275"/>
      <c r="P42" s="226"/>
    </row>
    <row r="43" spans="1:17" x14ac:dyDescent="0.25">
      <c r="A43" s="29"/>
      <c r="B43" s="13"/>
      <c r="C43" s="12"/>
      <c r="D43" s="20"/>
      <c r="E43" s="274"/>
      <c r="F43" s="275"/>
      <c r="G43" s="226"/>
      <c r="H43" s="20"/>
      <c r="I43" s="138"/>
      <c r="J43" s="138"/>
      <c r="K43" s="139"/>
      <c r="N43" s="274"/>
      <c r="O43" s="275"/>
      <c r="P43" s="226"/>
    </row>
    <row r="44" spans="1:17" x14ac:dyDescent="0.25">
      <c r="A44" s="29"/>
      <c r="B44" s="13"/>
      <c r="C44" s="12"/>
      <c r="D44" s="20"/>
      <c r="E44" s="274"/>
      <c r="F44" s="275"/>
      <c r="G44" s="226"/>
      <c r="H44" s="20"/>
      <c r="I44" s="138"/>
      <c r="J44" s="138"/>
      <c r="K44" s="139"/>
      <c r="N44" s="274"/>
      <c r="O44" s="275"/>
      <c r="P44" s="226"/>
    </row>
    <row r="45" spans="1:17" x14ac:dyDescent="0.25">
      <c r="A45" s="29"/>
      <c r="B45" s="13"/>
      <c r="C45" s="12"/>
      <c r="D45" s="20"/>
      <c r="E45" s="274"/>
      <c r="F45" s="275"/>
      <c r="G45" s="226"/>
      <c r="H45" s="20"/>
      <c r="I45" s="138"/>
      <c r="J45" s="138"/>
      <c r="K45" s="139"/>
      <c r="N45" s="274"/>
      <c r="O45" s="275"/>
      <c r="P45" s="226"/>
    </row>
    <row r="46" spans="1:17" x14ac:dyDescent="0.25">
      <c r="A46" s="29"/>
      <c r="B46" s="13"/>
      <c r="C46" s="12"/>
      <c r="D46" s="20"/>
      <c r="E46" s="274"/>
      <c r="F46" s="275"/>
      <c r="G46" s="226"/>
      <c r="H46" s="20"/>
      <c r="I46" s="138"/>
      <c r="J46" s="138"/>
      <c r="K46" s="139"/>
      <c r="N46" s="274"/>
      <c r="O46" s="275"/>
      <c r="P46" s="226"/>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45881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45883</v>
      </c>
      <c r="G3" s="79"/>
      <c r="H3" s="79"/>
      <c r="I3" s="79"/>
      <c r="J3" s="82"/>
      <c r="K3" s="93"/>
    </row>
    <row r="4" spans="1:13" s="5" customFormat="1" ht="13" x14ac:dyDescent="0.25">
      <c r="A4" s="32"/>
      <c r="B4" s="121"/>
      <c r="C4" s="108"/>
      <c r="D4" s="78" t="str">
        <f>'Cover Sheet'!D4</f>
        <v>Period  No</v>
      </c>
      <c r="E4" s="79"/>
      <c r="F4" s="122">
        <f>'Cover Sheet'!F4</f>
        <v>58</v>
      </c>
      <c r="G4" s="79"/>
      <c r="H4" s="123"/>
      <c r="I4" s="79"/>
      <c r="J4" s="86"/>
      <c r="K4" s="184"/>
    </row>
    <row r="5" spans="1:13" s="5" customFormat="1" ht="18" x14ac:dyDescent="0.25">
      <c r="A5" s="32"/>
      <c r="B5" s="124" t="s">
        <v>334</v>
      </c>
      <c r="C5" s="87"/>
      <c r="D5" s="78" t="str">
        <f>'Cover Sheet'!D5</f>
        <v>Monthly Period</v>
      </c>
      <c r="E5" s="79"/>
      <c r="F5" s="88">
        <f>'Cover Sheet'!F5</f>
        <v>45883</v>
      </c>
      <c r="G5" s="79"/>
      <c r="H5" s="123"/>
      <c r="I5" s="79"/>
      <c r="J5" s="86"/>
      <c r="K5" s="93"/>
    </row>
    <row r="6" spans="1:13"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94"/>
    </row>
    <row r="7" spans="1:13" s="5" customFormat="1" ht="13" x14ac:dyDescent="0.25">
      <c r="A7" s="32"/>
      <c r="C7" s="33"/>
      <c r="D7" s="127" t="str">
        <f>'Cover Sheet'!D7</f>
        <v>Collection Period</v>
      </c>
      <c r="E7" s="128" t="s">
        <v>33</v>
      </c>
      <c r="F7" s="128" t="str">
        <f>'Cover Sheet'!F7</f>
        <v>01.07.2025</v>
      </c>
      <c r="G7" s="96" t="s">
        <v>4</v>
      </c>
      <c r="H7" s="128">
        <f>'Cover Sheet'!H7</f>
        <v>45869</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
    <pageSetUpPr fitToPage="1"/>
  </sheetPr>
  <dimension ref="A1:Q2245"/>
  <sheetViews>
    <sheetView view="pageBreakPreview" topLeftCell="B1"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40.1796875" style="4" bestFit="1" customWidth="1"/>
    <col min="3" max="3" width="19.54296875" style="4" customWidth="1"/>
    <col min="4" max="4" width="16.1796875" style="4" bestFit="1" customWidth="1"/>
    <col min="5" max="5" width="20.81640625" style="4" bestFit="1" customWidth="1"/>
    <col min="6" max="8" width="21.1796875" style="4" bestFit="1" customWidth="1"/>
    <col min="9" max="9" width="12.81640625" style="4" bestFit="1" customWidth="1"/>
    <col min="10" max="10" width="8.1796875" style="4" bestFit="1"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58</v>
      </c>
      <c r="G4" s="79"/>
      <c r="H4" s="123"/>
      <c r="I4" s="79"/>
      <c r="J4" s="86"/>
      <c r="K4" s="184"/>
      <c r="M4" s="231"/>
      <c r="N4" s="20"/>
      <c r="O4" s="3"/>
      <c r="P4" s="20"/>
      <c r="Q4" s="231"/>
    </row>
    <row r="5" spans="1:17" s="5" customFormat="1" ht="18" x14ac:dyDescent="0.25">
      <c r="A5" s="32"/>
      <c r="B5" s="124" t="s">
        <v>289</v>
      </c>
      <c r="C5" s="87"/>
      <c r="D5" s="78" t="str">
        <f>'Cover Sheet'!D5</f>
        <v>Monthly Period</v>
      </c>
      <c r="E5" s="79"/>
      <c r="F5" s="88">
        <f>'Cover Sheet'!F5</f>
        <v>45883</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231"/>
      <c r="N6" s="3"/>
      <c r="O6" s="259"/>
      <c r="P6" s="3"/>
      <c r="Q6" s="259"/>
    </row>
    <row r="7" spans="1:17" s="5" customFormat="1" ht="13" x14ac:dyDescent="0.25">
      <c r="A7" s="32"/>
      <c r="B7" s="33"/>
      <c r="C7" s="33"/>
      <c r="D7" s="127" t="str">
        <f>'Cover Sheet'!D7</f>
        <v>Collection Period</v>
      </c>
      <c r="E7" s="128" t="s">
        <v>33</v>
      </c>
      <c r="F7" s="128" t="str">
        <f>'Cover Sheet'!F7</f>
        <v>01.07.2025</v>
      </c>
      <c r="G7" s="96" t="s">
        <v>4</v>
      </c>
      <c r="H7" s="128">
        <f>'Cover Sheet'!H7</f>
        <v>45869</v>
      </c>
      <c r="I7" s="99"/>
      <c r="J7" s="100"/>
      <c r="K7" s="93"/>
      <c r="M7" s="231"/>
      <c r="N7" s="20"/>
      <c r="O7" s="262"/>
      <c r="P7" s="3"/>
      <c r="Q7" s="259"/>
    </row>
    <row r="8" spans="1:17" s="5" customFormat="1" ht="13" x14ac:dyDescent="0.25">
      <c r="A8" s="32"/>
      <c r="B8" s="33"/>
      <c r="C8" s="33"/>
      <c r="D8" s="20"/>
      <c r="E8" s="20"/>
      <c r="F8" s="20"/>
      <c r="G8" s="187"/>
      <c r="H8" s="187"/>
      <c r="I8" s="20"/>
      <c r="J8" s="33"/>
      <c r="K8" s="93"/>
      <c r="M8" s="20"/>
      <c r="N8" s="263"/>
      <c r="O8" s="3"/>
      <c r="P8" s="263"/>
      <c r="Q8" s="20"/>
    </row>
    <row r="9" spans="1:17" s="5" customFormat="1" x14ac:dyDescent="0.25">
      <c r="A9" s="32"/>
      <c r="D9" s="20"/>
      <c r="E9" s="20"/>
      <c r="F9" s="20"/>
      <c r="G9" s="187"/>
      <c r="H9" s="187"/>
      <c r="I9" s="20"/>
      <c r="J9" s="33"/>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44" thickBot="1" x14ac:dyDescent="0.3">
      <c r="A13" s="32"/>
      <c r="B13" s="137"/>
      <c r="C13" s="137"/>
      <c r="D13" s="553" t="s">
        <v>248</v>
      </c>
      <c r="E13" s="554"/>
      <c r="F13" s="555" t="s">
        <v>75</v>
      </c>
      <c r="G13" s="556" t="s">
        <v>198</v>
      </c>
      <c r="H13" s="557" t="s">
        <v>61</v>
      </c>
      <c r="I13" s="558" t="s">
        <v>199</v>
      </c>
      <c r="K13" s="75"/>
      <c r="M13" s="171"/>
      <c r="N13" s="142"/>
      <c r="O13" s="172"/>
      <c r="P13" s="305"/>
      <c r="Q13" s="305"/>
    </row>
    <row r="14" spans="1:17" x14ac:dyDescent="0.25">
      <c r="A14" s="29"/>
      <c r="B14" s="13"/>
      <c r="C14" s="978" t="s">
        <v>437</v>
      </c>
      <c r="D14" s="974" t="s">
        <v>290</v>
      </c>
      <c r="E14" s="559" t="s">
        <v>291</v>
      </c>
      <c r="F14" s="560">
        <v>6217577.8899999997</v>
      </c>
      <c r="G14" s="561">
        <v>3.0043904820447028E-3</v>
      </c>
      <c r="H14" s="562">
        <v>639</v>
      </c>
      <c r="I14" s="563">
        <v>3.0692527162166057E-3</v>
      </c>
      <c r="K14" s="139"/>
      <c r="M14" s="547"/>
      <c r="N14" s="548"/>
      <c r="O14" s="564"/>
      <c r="P14" s="565"/>
      <c r="Q14" s="549"/>
    </row>
    <row r="15" spans="1:17" x14ac:dyDescent="0.25">
      <c r="A15" s="29"/>
      <c r="B15" s="13"/>
      <c r="C15" s="979"/>
      <c r="D15" s="975"/>
      <c r="E15" s="566" t="s">
        <v>292</v>
      </c>
      <c r="F15" s="567">
        <v>16843832.409999989</v>
      </c>
      <c r="G15" s="568">
        <v>8.1390938190176905E-3</v>
      </c>
      <c r="H15" s="569">
        <v>1989</v>
      </c>
      <c r="I15" s="570">
        <v>9.5535894406178854E-3</v>
      </c>
      <c r="K15" s="139"/>
      <c r="M15" s="547"/>
      <c r="N15" s="548"/>
      <c r="O15" s="564"/>
      <c r="P15" s="565"/>
      <c r="Q15" s="549"/>
    </row>
    <row r="16" spans="1:17" ht="13.5" thickBot="1" x14ac:dyDescent="0.3">
      <c r="A16" s="29"/>
      <c r="B16" s="13"/>
      <c r="C16" s="979"/>
      <c r="D16" s="976"/>
      <c r="E16" s="571"/>
      <c r="F16" s="572">
        <f>SUM(F14:F15)</f>
        <v>23061410.29999999</v>
      </c>
      <c r="G16" s="573">
        <f>SUM(G14:G15)</f>
        <v>1.1143484301062392E-2</v>
      </c>
      <c r="H16" s="574">
        <f>SUM(H14:H15)</f>
        <v>2628</v>
      </c>
      <c r="I16" s="575">
        <f>SUM(I14:I15)</f>
        <v>1.2622842156834492E-2</v>
      </c>
      <c r="K16" s="139"/>
      <c r="M16" s="23"/>
      <c r="N16" s="324"/>
      <c r="O16" s="576"/>
      <c r="P16" s="326"/>
      <c r="Q16" s="388"/>
    </row>
    <row r="17" spans="1:17" x14ac:dyDescent="0.25">
      <c r="A17" s="29"/>
      <c r="B17" s="13"/>
      <c r="C17" s="979"/>
      <c r="D17" s="975" t="s">
        <v>271</v>
      </c>
      <c r="E17" s="559" t="s">
        <v>291</v>
      </c>
      <c r="F17" s="560">
        <v>26091782.699999981</v>
      </c>
      <c r="G17" s="561">
        <v>1.2607787950599938E-2</v>
      </c>
      <c r="H17" s="562">
        <v>2787</v>
      </c>
      <c r="I17" s="563">
        <v>1.3386552926597309E-2</v>
      </c>
      <c r="K17" s="139"/>
    </row>
    <row r="18" spans="1:17" x14ac:dyDescent="0.25">
      <c r="A18" s="29"/>
      <c r="B18" s="13"/>
      <c r="C18" s="979"/>
      <c r="D18" s="975"/>
      <c r="E18" s="566" t="s">
        <v>292</v>
      </c>
      <c r="F18" s="567">
        <v>130902701.27999984</v>
      </c>
      <c r="G18" s="577">
        <v>6.3253382065724714E-2</v>
      </c>
      <c r="H18" s="578">
        <v>17837</v>
      </c>
      <c r="I18" s="579">
        <v>8.5674899372700467E-2</v>
      </c>
      <c r="K18" s="139"/>
      <c r="N18" s="182"/>
      <c r="P18" s="392"/>
    </row>
    <row r="19" spans="1:17" ht="13" thickBot="1" x14ac:dyDescent="0.3">
      <c r="A19" s="29"/>
      <c r="B19" s="13"/>
      <c r="C19" s="979"/>
      <c r="D19" s="977"/>
      <c r="E19" s="580"/>
      <c r="F19" s="581">
        <f>SUM(F17:F18)</f>
        <v>156994483.97999981</v>
      </c>
      <c r="G19" s="582">
        <f>SUM(G17:G18)</f>
        <v>7.5861170016324656E-2</v>
      </c>
      <c r="H19" s="583">
        <f>SUM(H17:H18)</f>
        <v>20624</v>
      </c>
      <c r="I19" s="584">
        <f>SUM(I17:I18)</f>
        <v>9.9061452299297775E-2</v>
      </c>
      <c r="K19" s="139"/>
    </row>
    <row r="20" spans="1:17" ht="14" thickTop="1" thickBot="1" x14ac:dyDescent="0.3">
      <c r="A20" s="29"/>
      <c r="B20" s="13"/>
      <c r="C20" s="980"/>
      <c r="D20" s="585" t="s">
        <v>35</v>
      </c>
      <c r="E20" s="586"/>
      <c r="F20" s="587">
        <f>SUM(F19,F16)</f>
        <v>180055894.27999979</v>
      </c>
      <c r="G20" s="588">
        <f>SUM(G19,G16)</f>
        <v>8.7004654317387048E-2</v>
      </c>
      <c r="H20" s="589">
        <f>SUM(H19,H16)</f>
        <v>23252</v>
      </c>
      <c r="I20" s="590">
        <f>SUM(I19,I16)</f>
        <v>0.11168429445613226</v>
      </c>
      <c r="K20" s="139"/>
    </row>
    <row r="21" spans="1:17" ht="14.5" x14ac:dyDescent="0.25">
      <c r="A21" s="29"/>
      <c r="B21" s="13"/>
      <c r="C21" s="979" t="s">
        <v>438</v>
      </c>
      <c r="D21" s="974" t="s">
        <v>290</v>
      </c>
      <c r="E21" s="559" t="s">
        <v>291</v>
      </c>
      <c r="F21" s="560">
        <v>42298893.679999955</v>
      </c>
      <c r="G21" s="561">
        <v>2.0439212153273517E-2</v>
      </c>
      <c r="H21" s="562">
        <v>3082</v>
      </c>
      <c r="I21" s="563">
        <v>1.4803500581188699E-2</v>
      </c>
      <c r="K21" s="139"/>
      <c r="M21" s="171"/>
      <c r="N21" s="142"/>
      <c r="O21" s="172"/>
      <c r="P21" s="305"/>
      <c r="Q21" s="305"/>
    </row>
    <row r="22" spans="1:17" x14ac:dyDescent="0.25">
      <c r="A22" s="29"/>
      <c r="B22" s="13"/>
      <c r="C22" s="979"/>
      <c r="D22" s="975"/>
      <c r="E22" s="566" t="s">
        <v>292</v>
      </c>
      <c r="F22" s="567">
        <v>122567756.05000022</v>
      </c>
      <c r="G22" s="568">
        <v>5.9225860326487641E-2</v>
      </c>
      <c r="H22" s="569">
        <v>11581</v>
      </c>
      <c r="I22" s="570">
        <v>5.5626002670586087E-2</v>
      </c>
      <c r="K22" s="139"/>
      <c r="M22" s="547"/>
      <c r="N22" s="548"/>
      <c r="O22" s="549"/>
      <c r="P22" s="565"/>
      <c r="Q22" s="549"/>
    </row>
    <row r="23" spans="1:17" ht="12.75" customHeight="1" thickBot="1" x14ac:dyDescent="0.3">
      <c r="A23" s="29"/>
      <c r="B23" s="13"/>
      <c r="C23" s="979"/>
      <c r="D23" s="976"/>
      <c r="E23" s="571"/>
      <c r="F23" s="572">
        <f>SUM(F21:F22)</f>
        <v>164866649.73000017</v>
      </c>
      <c r="G23" s="573">
        <f>SUM(G21:G22)</f>
        <v>7.9665072479761151E-2</v>
      </c>
      <c r="H23" s="574">
        <f>SUM(H21:H22)</f>
        <v>14663</v>
      </c>
      <c r="I23" s="575">
        <f>SUM(I21:I22)</f>
        <v>7.0429503251774786E-2</v>
      </c>
      <c r="K23" s="139"/>
      <c r="M23" s="547"/>
      <c r="N23" s="548"/>
      <c r="O23" s="549"/>
      <c r="P23" s="565"/>
      <c r="Q23" s="549"/>
    </row>
    <row r="24" spans="1:17" x14ac:dyDescent="0.25">
      <c r="A24" s="29"/>
      <c r="B24" s="13"/>
      <c r="C24" s="979"/>
      <c r="D24" s="975" t="s">
        <v>271</v>
      </c>
      <c r="E24" s="559" t="s">
        <v>291</v>
      </c>
      <c r="F24" s="560">
        <v>293012724.69000024</v>
      </c>
      <c r="G24" s="561">
        <v>0.14158642750458919</v>
      </c>
      <c r="H24" s="562">
        <v>22440</v>
      </c>
      <c r="I24" s="563">
        <v>0.1077840859967146</v>
      </c>
      <c r="K24" s="139"/>
      <c r="M24" s="547"/>
      <c r="N24" s="548"/>
      <c r="O24" s="549"/>
      <c r="P24" s="550"/>
      <c r="Q24" s="549"/>
    </row>
    <row r="25" spans="1:17" ht="13" x14ac:dyDescent="0.25">
      <c r="A25" s="29"/>
      <c r="B25" s="13"/>
      <c r="C25" s="979"/>
      <c r="D25" s="975"/>
      <c r="E25" s="566" t="s">
        <v>292</v>
      </c>
      <c r="F25" s="567">
        <v>1431561997.7700105</v>
      </c>
      <c r="G25" s="577">
        <v>0.69174384569826752</v>
      </c>
      <c r="H25" s="578">
        <v>147839</v>
      </c>
      <c r="I25" s="579">
        <v>0.71010211629537834</v>
      </c>
      <c r="K25" s="139"/>
      <c r="M25" s="23"/>
      <c r="N25" s="324"/>
      <c r="O25" s="388"/>
      <c r="P25" s="326"/>
      <c r="Q25" s="388"/>
    </row>
    <row r="26" spans="1:17" ht="13" thickBot="1" x14ac:dyDescent="0.3">
      <c r="A26" s="29"/>
      <c r="B26" s="13"/>
      <c r="C26" s="979"/>
      <c r="D26" s="977"/>
      <c r="E26" s="580"/>
      <c r="F26" s="581">
        <f>SUM(F24:F25)</f>
        <v>1724574722.4600108</v>
      </c>
      <c r="G26" s="582">
        <f>SUM(G24:G25)</f>
        <v>0.83333027320285669</v>
      </c>
      <c r="H26" s="583">
        <f>SUM(H24:H25)</f>
        <v>170279</v>
      </c>
      <c r="I26" s="584">
        <f>SUM(I24:I25)</f>
        <v>0.81788620229209297</v>
      </c>
      <c r="K26" s="139"/>
      <c r="M26" s="591"/>
      <c r="N26" s="592"/>
      <c r="O26" s="593"/>
      <c r="P26" s="594"/>
      <c r="Q26" s="593"/>
    </row>
    <row r="27" spans="1:17" ht="14" thickTop="1" thickBot="1" x14ac:dyDescent="0.3">
      <c r="A27" s="29"/>
      <c r="B27" s="13"/>
      <c r="C27" s="980"/>
      <c r="D27" s="585" t="s">
        <v>35</v>
      </c>
      <c r="E27" s="586"/>
      <c r="F27" s="587">
        <f>SUM(F26,F23)</f>
        <v>1889441372.190011</v>
      </c>
      <c r="G27" s="588">
        <f>SUM(G26,G23)</f>
        <v>0.91299534568261786</v>
      </c>
      <c r="H27" s="589">
        <f>SUM(H26,H23)</f>
        <v>184942</v>
      </c>
      <c r="I27" s="590">
        <f>SUM(I26,I23)</f>
        <v>0.88831570554386774</v>
      </c>
      <c r="K27" s="139"/>
      <c r="M27" s="591"/>
      <c r="N27" s="592"/>
      <c r="O27" s="593"/>
      <c r="P27" s="594"/>
      <c r="Q27" s="593"/>
    </row>
    <row r="28" spans="1:17" ht="13.5" thickBot="1" x14ac:dyDescent="0.3">
      <c r="A28" s="29"/>
      <c r="B28" s="13"/>
      <c r="C28" s="585" t="s">
        <v>35</v>
      </c>
      <c r="D28" s="595"/>
      <c r="E28" s="596"/>
      <c r="F28" s="597">
        <f>SUM(F27+F20)</f>
        <v>2069497266.4700108</v>
      </c>
      <c r="G28" s="598">
        <f>G27+G20</f>
        <v>1.0000000000000049</v>
      </c>
      <c r="H28" s="599">
        <f>H27+H20</f>
        <v>208194</v>
      </c>
      <c r="I28" s="600">
        <f>I27+I20</f>
        <v>1</v>
      </c>
      <c r="K28" s="139"/>
      <c r="M28" s="591"/>
      <c r="N28" s="592"/>
      <c r="O28" s="593"/>
      <c r="P28" s="594"/>
      <c r="Q28" s="593"/>
    </row>
    <row r="29" spans="1:17" ht="12.75" customHeight="1" x14ac:dyDescent="0.25">
      <c r="A29" s="29"/>
      <c r="B29" s="13"/>
      <c r="C29" s="12"/>
      <c r="I29" s="138"/>
      <c r="K29" s="139"/>
      <c r="M29" s="591"/>
      <c r="N29" s="592"/>
      <c r="O29" s="593"/>
      <c r="P29" s="594"/>
      <c r="Q29" s="593"/>
    </row>
    <row r="30" spans="1:17" ht="13" thickBot="1" x14ac:dyDescent="0.3">
      <c r="A30" s="29"/>
      <c r="B30" s="13"/>
      <c r="C30" s="12"/>
      <c r="I30" s="138"/>
      <c r="K30" s="139"/>
      <c r="M30" s="591"/>
      <c r="N30" s="592"/>
      <c r="O30" s="593"/>
      <c r="P30" s="594"/>
      <c r="Q30" s="593"/>
    </row>
    <row r="31" spans="1:17" ht="29.5" thickBot="1" x14ac:dyDescent="0.3">
      <c r="A31" s="29"/>
      <c r="B31" s="13"/>
      <c r="C31" s="12"/>
      <c r="D31" s="308" t="s">
        <v>64</v>
      </c>
      <c r="E31" s="343" t="s">
        <v>75</v>
      </c>
      <c r="F31" s="265" t="s">
        <v>198</v>
      </c>
      <c r="G31" s="289" t="s">
        <v>61</v>
      </c>
      <c r="H31" s="344" t="s">
        <v>199</v>
      </c>
      <c r="I31" s="138"/>
      <c r="K31" s="139"/>
      <c r="M31" s="591"/>
      <c r="N31" s="592"/>
      <c r="O31" s="593"/>
      <c r="P31" s="594"/>
      <c r="Q31" s="593"/>
    </row>
    <row r="32" spans="1:17" x14ac:dyDescent="0.25">
      <c r="A32" s="29"/>
      <c r="B32" s="13"/>
      <c r="C32" s="12"/>
      <c r="D32" s="601" t="s">
        <v>293</v>
      </c>
      <c r="E32" s="602">
        <v>1974411859.300005</v>
      </c>
      <c r="F32" s="568">
        <v>0.95405386191585295</v>
      </c>
      <c r="G32" s="569">
        <v>199178</v>
      </c>
      <c r="H32" s="603">
        <v>0.95669423710577639</v>
      </c>
      <c r="I32" s="138"/>
      <c r="K32" s="139"/>
      <c r="M32" s="591"/>
      <c r="N32" s="592"/>
      <c r="O32" s="593"/>
      <c r="P32" s="594"/>
      <c r="Q32" s="593"/>
    </row>
    <row r="33" spans="1:17" x14ac:dyDescent="0.25">
      <c r="A33" s="29"/>
      <c r="B33" s="13"/>
      <c r="C33" s="12"/>
      <c r="D33" s="604" t="s">
        <v>294</v>
      </c>
      <c r="E33" s="567">
        <v>77013871.370000228</v>
      </c>
      <c r="F33" s="577">
        <v>3.7213806762530763E-2</v>
      </c>
      <c r="G33" s="578">
        <v>5034</v>
      </c>
      <c r="H33" s="605">
        <v>2.4179371163434105E-2</v>
      </c>
      <c r="I33" s="138"/>
      <c r="K33" s="139"/>
      <c r="M33" s="591"/>
      <c r="N33" s="592"/>
      <c r="O33" s="593"/>
      <c r="P33" s="594"/>
      <c r="Q33" s="593"/>
    </row>
    <row r="34" spans="1:17" ht="13" thickBot="1" x14ac:dyDescent="0.3">
      <c r="A34" s="29"/>
      <c r="B34" s="13"/>
      <c r="C34" s="12"/>
      <c r="D34" s="606" t="s">
        <v>295</v>
      </c>
      <c r="E34" s="607">
        <v>18071535.799999971</v>
      </c>
      <c r="F34" s="608">
        <v>8.7323313216185576E-3</v>
      </c>
      <c r="G34" s="609">
        <v>3982</v>
      </c>
      <c r="H34" s="610">
        <v>1.9126391730789553E-2</v>
      </c>
      <c r="I34" s="138"/>
      <c r="K34" s="139"/>
      <c r="M34" s="591"/>
      <c r="N34" s="592"/>
      <c r="O34" s="593"/>
      <c r="P34" s="594"/>
      <c r="Q34" s="593"/>
    </row>
    <row r="35" spans="1:17" ht="14" thickTop="1" thickBot="1" x14ac:dyDescent="0.3">
      <c r="A35" s="29"/>
      <c r="B35" s="13"/>
      <c r="C35" s="12"/>
      <c r="D35" s="337" t="s">
        <v>35</v>
      </c>
      <c r="E35" s="320">
        <f>SUM(E32:E34)</f>
        <v>2069497266.470005</v>
      </c>
      <c r="F35" s="385">
        <f>ROUND(SUM(F32:F34),0)</f>
        <v>1</v>
      </c>
      <c r="G35" s="284">
        <f>SUM(G32:G34)</f>
        <v>208194</v>
      </c>
      <c r="H35" s="387">
        <f>SUM(H32:H34)</f>
        <v>1</v>
      </c>
      <c r="I35" s="138"/>
      <c r="K35" s="139"/>
      <c r="M35" s="591"/>
      <c r="N35" s="592"/>
      <c r="O35" s="593"/>
      <c r="P35" s="594"/>
      <c r="Q35" s="593"/>
    </row>
    <row r="36" spans="1:17" x14ac:dyDescent="0.25">
      <c r="A36" s="35"/>
      <c r="B36" s="26"/>
      <c r="C36" s="10"/>
      <c r="D36" s="611"/>
      <c r="E36" s="611"/>
      <c r="F36" s="611"/>
      <c r="G36" s="611"/>
      <c r="H36" s="611"/>
      <c r="I36" s="200"/>
      <c r="J36" s="36"/>
      <c r="K36" s="151"/>
      <c r="M36" s="591"/>
      <c r="N36" s="592"/>
      <c r="O36" s="593"/>
      <c r="P36" s="594"/>
      <c r="Q36" s="593"/>
    </row>
    <row r="37" spans="1:17" x14ac:dyDescent="0.25">
      <c r="A37" s="29"/>
      <c r="B37" s="13"/>
      <c r="C37" s="12"/>
      <c r="D37" s="152"/>
      <c r="E37" s="12"/>
      <c r="F37" s="153"/>
      <c r="G37" s="154"/>
      <c r="H37" s="153"/>
      <c r="I37" s="138"/>
      <c r="J37" s="20"/>
      <c r="K37" s="20"/>
      <c r="M37" s="591"/>
      <c r="N37" s="592"/>
      <c r="O37" s="593"/>
      <c r="P37" s="594"/>
      <c r="Q37" s="593"/>
    </row>
    <row r="38" spans="1:17" x14ac:dyDescent="0.25">
      <c r="A38" s="29"/>
      <c r="B38" s="13"/>
      <c r="C38" s="12"/>
      <c r="D38" s="152"/>
      <c r="E38" s="12"/>
      <c r="F38" s="153"/>
      <c r="G38" s="154"/>
      <c r="H38" s="153"/>
      <c r="I38" s="138"/>
      <c r="J38" s="20"/>
      <c r="K38" s="20"/>
      <c r="M38" s="591"/>
      <c r="N38" s="592"/>
      <c r="O38" s="593"/>
      <c r="P38" s="594"/>
      <c r="Q38" s="593"/>
    </row>
    <row r="39" spans="1:17" x14ac:dyDescent="0.25">
      <c r="A39" s="29"/>
      <c r="B39" s="13"/>
      <c r="C39" s="12"/>
      <c r="D39" s="152"/>
      <c r="E39" s="12"/>
      <c r="F39" s="153"/>
      <c r="G39" s="154"/>
      <c r="H39" s="153"/>
      <c r="I39" s="138"/>
      <c r="J39" s="20"/>
      <c r="K39" s="20"/>
      <c r="M39" s="591"/>
      <c r="N39" s="592"/>
      <c r="O39" s="593"/>
      <c r="P39" s="594"/>
      <c r="Q39" s="593"/>
    </row>
    <row r="40" spans="1:17" x14ac:dyDescent="0.25">
      <c r="A40" s="29"/>
      <c r="B40" s="13"/>
      <c r="C40" s="12"/>
      <c r="D40" s="152"/>
      <c r="E40" s="12"/>
      <c r="F40" s="153"/>
      <c r="G40" s="154"/>
      <c r="H40" s="153"/>
      <c r="I40" s="131"/>
      <c r="J40" s="33"/>
      <c r="K40" s="33"/>
      <c r="M40" s="591"/>
      <c r="N40" s="592"/>
      <c r="O40" s="593"/>
      <c r="P40" s="594"/>
      <c r="Q40" s="593"/>
    </row>
    <row r="41" spans="1:17" x14ac:dyDescent="0.25">
      <c r="A41" s="29"/>
      <c r="B41" s="13"/>
      <c r="C41" s="12"/>
      <c r="D41" s="152"/>
      <c r="E41" s="12"/>
      <c r="F41" s="153"/>
      <c r="G41" s="154"/>
      <c r="H41" s="153"/>
      <c r="I41" s="131"/>
      <c r="J41" s="33"/>
      <c r="K41" s="33"/>
      <c r="M41" s="591"/>
      <c r="N41" s="592"/>
      <c r="O41" s="593"/>
      <c r="P41" s="594"/>
      <c r="Q41" s="593"/>
    </row>
    <row r="42" spans="1:17" x14ac:dyDescent="0.25">
      <c r="A42" s="35"/>
      <c r="B42" s="13"/>
      <c r="C42" s="12"/>
      <c r="D42" s="152"/>
      <c r="E42" s="12"/>
      <c r="F42" s="153"/>
      <c r="G42" s="154"/>
      <c r="H42" s="153"/>
      <c r="I42" s="138"/>
      <c r="J42" s="20"/>
      <c r="K42" s="20"/>
      <c r="M42" s="152"/>
      <c r="N42" s="12"/>
      <c r="O42" s="153"/>
      <c r="P42" s="154"/>
      <c r="Q42" s="153"/>
    </row>
    <row r="43" spans="1:17" x14ac:dyDescent="0.25">
      <c r="A43" s="67"/>
      <c r="B43" s="13"/>
      <c r="C43" s="12"/>
      <c r="D43" s="152"/>
      <c r="E43" s="12"/>
      <c r="F43" s="153"/>
      <c r="G43" s="154"/>
      <c r="H43" s="153"/>
      <c r="I43" s="138"/>
      <c r="J43" s="20"/>
      <c r="K43" s="20"/>
      <c r="L43" s="20"/>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33" customFormat="1" ht="15" customHeight="1" x14ac:dyDescent="0.25">
      <c r="B46" s="13"/>
      <c r="C46" s="12"/>
      <c r="D46" s="152"/>
      <c r="E46" s="12"/>
      <c r="F46" s="153"/>
      <c r="G46" s="154"/>
      <c r="H46" s="153"/>
      <c r="I46" s="138"/>
      <c r="J46" s="20"/>
      <c r="K46" s="20"/>
      <c r="M46" s="152"/>
      <c r="N46" s="12"/>
      <c r="O46" s="153"/>
      <c r="P46" s="154"/>
      <c r="Q46" s="153"/>
    </row>
    <row r="47" spans="1:17" s="33" customFormat="1" x14ac:dyDescent="0.25">
      <c r="B47" s="13"/>
      <c r="C47" s="12"/>
      <c r="D47" s="152"/>
      <c r="E47" s="12"/>
      <c r="F47" s="153"/>
      <c r="G47" s="154"/>
      <c r="H47" s="153"/>
      <c r="I47" s="138"/>
      <c r="J47" s="20"/>
      <c r="K47" s="20"/>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5"/>
      <c r="E70" s="156"/>
      <c r="F70" s="181"/>
      <c r="G70" s="158"/>
      <c r="H70" s="181"/>
      <c r="I70" s="138"/>
      <c r="M70" s="152"/>
      <c r="N70" s="12"/>
      <c r="O70" s="153"/>
      <c r="P70" s="154"/>
      <c r="Q70" s="153"/>
    </row>
    <row r="71" spans="2:17" s="20" customFormat="1" x14ac:dyDescent="0.25">
      <c r="B71" s="13"/>
      <c r="C71" s="12"/>
      <c r="D71" s="155"/>
      <c r="E71" s="155"/>
      <c r="F71" s="155"/>
      <c r="G71" s="155"/>
      <c r="H71" s="155"/>
      <c r="I71" s="138"/>
      <c r="M71" s="152"/>
      <c r="N71" s="12"/>
      <c r="O71" s="153"/>
      <c r="P71" s="154"/>
      <c r="Q71" s="153"/>
    </row>
    <row r="72" spans="2:17" s="20" customFormat="1" x14ac:dyDescent="0.25">
      <c r="B72" s="13"/>
      <c r="C72" s="12"/>
      <c r="D72" s="155"/>
      <c r="E72" s="155"/>
      <c r="F72" s="155"/>
      <c r="G72" s="155"/>
      <c r="H72" s="155"/>
      <c r="I72" s="138"/>
      <c r="M72" s="152"/>
      <c r="N72" s="12"/>
      <c r="O72" s="153"/>
      <c r="P72" s="154"/>
      <c r="Q72" s="153"/>
    </row>
    <row r="73" spans="2:17" s="20" customFormat="1" x14ac:dyDescent="0.25">
      <c r="B73" s="13"/>
      <c r="C73" s="12"/>
      <c r="D73" s="159"/>
      <c r="E73" s="182"/>
      <c r="F73" s="155"/>
      <c r="G73" s="155"/>
      <c r="H73" s="155"/>
      <c r="I73" s="138"/>
      <c r="M73" s="152"/>
      <c r="N73" s="12"/>
      <c r="O73" s="153"/>
      <c r="P73" s="154"/>
      <c r="Q73" s="153"/>
    </row>
    <row r="74" spans="2:17" s="20" customFormat="1" x14ac:dyDescent="0.25">
      <c r="B74" s="13"/>
      <c r="C74" s="12"/>
      <c r="D74" s="156"/>
      <c r="E74" s="182"/>
      <c r="F74" s="155"/>
      <c r="G74" s="155"/>
      <c r="H74" s="155"/>
      <c r="I74" s="138"/>
      <c r="M74" s="152"/>
      <c r="N74" s="12"/>
      <c r="O74" s="153"/>
      <c r="P74" s="154"/>
      <c r="Q74" s="153"/>
    </row>
    <row r="75" spans="2:17" s="20" customFormat="1" x14ac:dyDescent="0.25">
      <c r="B75" s="13"/>
      <c r="C75" s="12"/>
      <c r="D75" s="155"/>
      <c r="E75" s="182"/>
      <c r="F75" s="155"/>
      <c r="G75" s="155"/>
      <c r="H75" s="155"/>
      <c r="I75" s="138"/>
      <c r="M75" s="152"/>
      <c r="N75" s="12"/>
      <c r="O75" s="153"/>
      <c r="P75" s="154"/>
      <c r="Q75" s="153"/>
    </row>
    <row r="76" spans="2:17" s="20" customFormat="1" ht="14" x14ac:dyDescent="0.25">
      <c r="B76" s="155"/>
      <c r="C76" s="156"/>
      <c r="D76" s="161"/>
      <c r="E76" s="161"/>
      <c r="F76" s="161"/>
      <c r="G76" s="161"/>
      <c r="H76" s="161"/>
      <c r="I76" s="138"/>
      <c r="M76" s="155"/>
      <c r="N76" s="156"/>
      <c r="O76" s="181"/>
      <c r="P76" s="158"/>
      <c r="Q76" s="181"/>
    </row>
    <row r="77" spans="2:17" s="20" customFormat="1" ht="14" x14ac:dyDescent="0.25">
      <c r="B77" s="33"/>
      <c r="C77" s="33"/>
      <c r="D77" s="161"/>
      <c r="E77" s="161"/>
      <c r="F77" s="161"/>
      <c r="G77" s="161"/>
      <c r="H77" s="161"/>
      <c r="I77" s="138"/>
      <c r="M77" s="155"/>
      <c r="N77" s="155"/>
      <c r="O77" s="155"/>
      <c r="P77" s="155"/>
      <c r="Q77" s="155"/>
    </row>
    <row r="78" spans="2:17" s="20" customFormat="1" ht="14" x14ac:dyDescent="0.25">
      <c r="B78" s="33"/>
      <c r="C78" s="33"/>
      <c r="D78" s="162"/>
      <c r="E78" s="183"/>
      <c r="F78" s="161"/>
      <c r="G78" s="161"/>
      <c r="H78" s="161"/>
      <c r="I78" s="138"/>
      <c r="M78" s="155"/>
      <c r="N78" s="155"/>
      <c r="O78" s="155"/>
      <c r="P78" s="155"/>
      <c r="Q78" s="155"/>
    </row>
    <row r="79" spans="2:17" s="20" customFormat="1" ht="14" x14ac:dyDescent="0.25">
      <c r="B79" s="159"/>
      <c r="C79" s="182"/>
      <c r="D79" s="164"/>
      <c r="E79" s="183"/>
      <c r="F79" s="161"/>
      <c r="G79" s="161"/>
      <c r="H79" s="161"/>
      <c r="I79" s="138"/>
      <c r="M79" s="159"/>
      <c r="N79" s="182"/>
      <c r="O79" s="155"/>
      <c r="P79" s="155"/>
      <c r="Q79" s="155"/>
    </row>
    <row r="80" spans="2:17" s="20" customFormat="1" ht="14" x14ac:dyDescent="0.25">
      <c r="B80" s="165"/>
      <c r="C80" s="182"/>
      <c r="D80" s="161"/>
      <c r="E80" s="183"/>
      <c r="F80" s="161"/>
      <c r="G80" s="161"/>
      <c r="H80" s="161"/>
      <c r="I80" s="138"/>
      <c r="M80" s="156"/>
      <c r="N80" s="182"/>
      <c r="O80" s="155"/>
      <c r="P80" s="155"/>
      <c r="Q80" s="155"/>
    </row>
    <row r="81" spans="3:17" s="20" customFormat="1" x14ac:dyDescent="0.25">
      <c r="C81" s="182"/>
      <c r="I81" s="138"/>
      <c r="M81" s="155"/>
      <c r="N81" s="182"/>
      <c r="O81" s="155"/>
      <c r="P81" s="155"/>
      <c r="Q81" s="155"/>
    </row>
    <row r="82" spans="3:17" s="20" customFormat="1" ht="14" x14ac:dyDescent="0.25">
      <c r="I82" s="138"/>
      <c r="M82" s="161"/>
      <c r="N82" s="161"/>
      <c r="O82" s="161"/>
      <c r="P82" s="161"/>
      <c r="Q82" s="161"/>
    </row>
    <row r="83" spans="3:17" s="20" customFormat="1" ht="14" x14ac:dyDescent="0.25">
      <c r="I83" s="138"/>
      <c r="M83" s="161"/>
      <c r="N83" s="161"/>
      <c r="O83" s="161"/>
      <c r="P83" s="161"/>
      <c r="Q83" s="161"/>
    </row>
    <row r="84" spans="3:17" s="20" customFormat="1" ht="14" x14ac:dyDescent="0.25">
      <c r="I84" s="138"/>
      <c r="M84" s="162"/>
      <c r="N84" s="183"/>
      <c r="O84" s="161"/>
      <c r="P84" s="161"/>
      <c r="Q84" s="161"/>
    </row>
    <row r="85" spans="3:17" s="20" customFormat="1" ht="14" x14ac:dyDescent="0.25">
      <c r="I85" s="138"/>
      <c r="M85" s="164"/>
      <c r="N85" s="183"/>
      <c r="O85" s="161"/>
      <c r="P85" s="161"/>
      <c r="Q85" s="161"/>
    </row>
    <row r="86" spans="3:17" s="20" customFormat="1" ht="14" x14ac:dyDescent="0.25">
      <c r="I86" s="138"/>
      <c r="M86" s="161"/>
      <c r="N86" s="183"/>
      <c r="O86" s="161"/>
      <c r="P86" s="161"/>
      <c r="Q86" s="161"/>
    </row>
    <row r="87" spans="3:17" s="20" customFormat="1" x14ac:dyDescent="0.25">
      <c r="I87" s="138"/>
    </row>
    <row r="88" spans="3:17" s="20" customFormat="1" x14ac:dyDescent="0.25">
      <c r="I88" s="138"/>
    </row>
    <row r="89" spans="3:17" s="20" customFormat="1" x14ac:dyDescent="0.25">
      <c r="I89" s="138"/>
    </row>
    <row r="90" spans="3:17" s="20" customFormat="1" x14ac:dyDescent="0.25">
      <c r="I90" s="138"/>
    </row>
    <row r="91" spans="3:17" s="20" customFormat="1" x14ac:dyDescent="0.25">
      <c r="I91" s="138"/>
    </row>
    <row r="92" spans="3:17" s="20" customFormat="1" x14ac:dyDescent="0.25">
      <c r="I92" s="138"/>
    </row>
    <row r="93" spans="3:17" s="20" customFormat="1" x14ac:dyDescent="0.25">
      <c r="I93" s="138"/>
    </row>
    <row r="94" spans="3:17" s="20" customFormat="1" x14ac:dyDescent="0.25">
      <c r="I94" s="138"/>
    </row>
    <row r="95" spans="3:17" s="20" customFormat="1" x14ac:dyDescent="0.25">
      <c r="I95" s="138"/>
    </row>
    <row r="96" spans="3: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2:11" s="20" customFormat="1" x14ac:dyDescent="0.25"/>
    <row r="2226" spans="2:11" s="20" customFormat="1" x14ac:dyDescent="0.25"/>
    <row r="2227" spans="2:11" s="20" customFormat="1" x14ac:dyDescent="0.25"/>
    <row r="2228" spans="2:11" s="20" customFormat="1" x14ac:dyDescent="0.25"/>
    <row r="2229" spans="2:11" s="20" customFormat="1" x14ac:dyDescent="0.25"/>
    <row r="2230" spans="2:11" s="20" customFormat="1" x14ac:dyDescent="0.25"/>
    <row r="2231" spans="2:11" s="20" customFormat="1" x14ac:dyDescent="0.25"/>
    <row r="2232" spans="2:11" s="20" customFormat="1" x14ac:dyDescent="0.25"/>
    <row r="2233" spans="2:11" s="20" customFormat="1" x14ac:dyDescent="0.25"/>
    <row r="2234" spans="2:11" s="20" customFormat="1" x14ac:dyDescent="0.25"/>
    <row r="2235" spans="2:11" s="20" customFormat="1" x14ac:dyDescent="0.25"/>
    <row r="2236" spans="2:11" s="20" customFormat="1" x14ac:dyDescent="0.25"/>
    <row r="2237" spans="2:11" s="20" customFormat="1" x14ac:dyDescent="0.25"/>
    <row r="2238" spans="2:11" s="20" customFormat="1" x14ac:dyDescent="0.25"/>
    <row r="2239" spans="2:11" s="20" customFormat="1" x14ac:dyDescent="0.25"/>
    <row r="2240" spans="2:11" s="20" customFormat="1" x14ac:dyDescent="0.25">
      <c r="B2240" s="4"/>
      <c r="C2240" s="4"/>
      <c r="D2240" s="4"/>
      <c r="E2240" s="4"/>
      <c r="F2240" s="4"/>
      <c r="G2240" s="4"/>
      <c r="H2240" s="4"/>
      <c r="I2240" s="4"/>
      <c r="J2240" s="4"/>
      <c r="K2240" s="4"/>
    </row>
    <row r="2241" spans="2:11" s="20" customFormat="1" x14ac:dyDescent="0.25">
      <c r="B2241" s="4"/>
      <c r="C2241" s="4"/>
      <c r="D2241" s="4"/>
      <c r="E2241" s="4"/>
      <c r="F2241" s="4"/>
      <c r="G2241" s="4"/>
      <c r="H2241" s="4"/>
      <c r="I2241" s="4"/>
      <c r="J2241" s="4"/>
      <c r="K2241" s="4"/>
    </row>
    <row r="2242" spans="2:11" s="20" customFormat="1" x14ac:dyDescent="0.25">
      <c r="B2242" s="4"/>
      <c r="C2242" s="4"/>
      <c r="D2242" s="4"/>
      <c r="E2242" s="4"/>
      <c r="F2242" s="4"/>
      <c r="G2242" s="4"/>
      <c r="H2242" s="4"/>
      <c r="I2242" s="4"/>
      <c r="J2242" s="4"/>
      <c r="K2242" s="4"/>
    </row>
    <row r="2243" spans="2:11" s="20" customFormat="1" x14ac:dyDescent="0.25">
      <c r="B2243" s="4"/>
      <c r="C2243" s="4"/>
      <c r="D2243" s="4"/>
      <c r="E2243" s="4"/>
      <c r="F2243" s="4"/>
      <c r="G2243" s="4"/>
      <c r="H2243" s="4"/>
      <c r="I2243" s="4"/>
      <c r="J2243" s="4"/>
      <c r="K2243" s="4"/>
    </row>
    <row r="2244" spans="2:11" s="20" customFormat="1" x14ac:dyDescent="0.25">
      <c r="B2244" s="4"/>
      <c r="C2244" s="4"/>
      <c r="D2244" s="4"/>
      <c r="E2244" s="4"/>
      <c r="F2244" s="4"/>
      <c r="G2244" s="4"/>
      <c r="H2244" s="4"/>
      <c r="I2244" s="4"/>
      <c r="J2244" s="4"/>
      <c r="K2244" s="4"/>
    </row>
    <row r="2245" spans="2:11" s="20" customFormat="1" x14ac:dyDescent="0.25">
      <c r="B2245" s="4"/>
      <c r="C2245" s="4"/>
      <c r="D2245" s="4"/>
      <c r="E2245" s="4"/>
      <c r="F2245" s="4"/>
      <c r="G2245" s="4"/>
      <c r="H2245" s="4"/>
      <c r="I2245" s="4"/>
      <c r="J2245" s="4"/>
      <c r="K2245" s="4"/>
    </row>
  </sheetData>
  <mergeCells count="6">
    <mergeCell ref="D14:D16"/>
    <mergeCell ref="D17:D19"/>
    <mergeCell ref="D21:D23"/>
    <mergeCell ref="D24:D26"/>
    <mergeCell ref="C14:C20"/>
    <mergeCell ref="C21:C27"/>
  </mergeCells>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7" max="11" man="1"/>
  </rowBreaks>
  <colBreaks count="1" manualBreakCount="1">
    <brk id="1" max="3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3.1796875" style="4" customWidth="1"/>
    <col min="5" max="5" width="18.5429687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58</v>
      </c>
      <c r="G4" s="79"/>
      <c r="H4" s="123"/>
      <c r="I4" s="79"/>
      <c r="J4" s="86"/>
      <c r="K4" s="184"/>
      <c r="M4" s="231"/>
      <c r="N4" s="20"/>
      <c r="O4" s="3"/>
      <c r="P4" s="20"/>
      <c r="Q4" s="231"/>
    </row>
    <row r="5" spans="1:17" s="5" customFormat="1" ht="18" x14ac:dyDescent="0.25">
      <c r="A5" s="32"/>
      <c r="B5" s="124" t="s">
        <v>335</v>
      </c>
      <c r="C5" s="87"/>
      <c r="D5" s="78" t="str">
        <f>'Cover Sheet'!D5</f>
        <v>Monthly Period</v>
      </c>
      <c r="E5" s="79"/>
      <c r="F5" s="88">
        <f>'Cover Sheet'!F5</f>
        <v>45883</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231"/>
      <c r="N6" s="3"/>
      <c r="O6" s="259"/>
      <c r="P6" s="3"/>
      <c r="Q6" s="259"/>
    </row>
    <row r="7" spans="1:17" s="5" customFormat="1" ht="13" x14ac:dyDescent="0.25">
      <c r="A7" s="32"/>
      <c r="C7" s="33"/>
      <c r="D7" s="127" t="str">
        <f>'Cover Sheet'!D7</f>
        <v>Collection Period</v>
      </c>
      <c r="E7" s="128" t="s">
        <v>33</v>
      </c>
      <c r="F7" s="128" t="str">
        <f>'Cover Sheet'!F7</f>
        <v>01.07.2025</v>
      </c>
      <c r="G7" s="96" t="s">
        <v>4</v>
      </c>
      <c r="H7" s="128">
        <f>'Cover Sheet'!H7</f>
        <v>45869</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36" customHeight="1" thickBot="1" x14ac:dyDescent="0.3">
      <c r="A13" s="32"/>
      <c r="B13" s="137"/>
      <c r="C13" s="137"/>
      <c r="D13" s="308" t="s">
        <v>148</v>
      </c>
      <c r="E13" s="343" t="s">
        <v>115</v>
      </c>
      <c r="F13" s="265" t="s">
        <v>198</v>
      </c>
      <c r="G13" s="289" t="s">
        <v>61</v>
      </c>
      <c r="H13" s="344" t="s">
        <v>199</v>
      </c>
      <c r="I13" s="138"/>
      <c r="K13" s="75"/>
      <c r="M13" s="171"/>
      <c r="N13" s="142"/>
      <c r="O13" s="172"/>
      <c r="P13" s="305"/>
      <c r="Q13" s="305"/>
    </row>
    <row r="14" spans="1:17" x14ac:dyDescent="0.25">
      <c r="A14" s="29"/>
      <c r="B14" s="13"/>
      <c r="C14" s="12"/>
      <c r="D14" s="507" t="s">
        <v>62</v>
      </c>
      <c r="E14" s="531">
        <v>1320278376.6100104</v>
      </c>
      <c r="F14" s="532">
        <v>0.63797058251835537</v>
      </c>
      <c r="G14" s="533">
        <v>119083</v>
      </c>
      <c r="H14" s="534">
        <v>0.57198094085324269</v>
      </c>
      <c r="I14" s="138"/>
      <c r="K14" s="139"/>
      <c r="M14" s="486"/>
      <c r="N14" s="487"/>
      <c r="O14" s="488"/>
      <c r="P14" s="489"/>
      <c r="Q14" s="488"/>
    </row>
    <row r="15" spans="1:17" ht="13" thickBot="1" x14ac:dyDescent="0.3">
      <c r="A15" s="29"/>
      <c r="B15" s="13"/>
      <c r="C15" s="12"/>
      <c r="D15" s="542" t="s">
        <v>65</v>
      </c>
      <c r="E15" s="543">
        <v>749218889.85999382</v>
      </c>
      <c r="F15" s="509">
        <v>0.36202941748164641</v>
      </c>
      <c r="G15" s="517">
        <v>89111</v>
      </c>
      <c r="H15" s="537">
        <v>0.42801905914675736</v>
      </c>
      <c r="I15" s="138"/>
      <c r="K15" s="139"/>
      <c r="M15" s="486"/>
      <c r="N15" s="487"/>
      <c r="O15" s="488"/>
      <c r="P15" s="489"/>
      <c r="Q15" s="488"/>
    </row>
    <row r="16" spans="1:17" ht="14" thickTop="1" thickBot="1" x14ac:dyDescent="0.3">
      <c r="A16" s="29"/>
      <c r="B16" s="13"/>
      <c r="C16" s="12"/>
      <c r="D16" s="452" t="s">
        <v>35</v>
      </c>
      <c r="E16" s="453">
        <f>SUM(E14:E15)</f>
        <v>2069497266.4700041</v>
      </c>
      <c r="F16" s="454">
        <f>ROUND(SUM(F14:F15),0)</f>
        <v>1</v>
      </c>
      <c r="G16" s="455">
        <f>SUM(G14:G15)</f>
        <v>208194</v>
      </c>
      <c r="H16" s="456">
        <f>SUM(H14:H15)</f>
        <v>1</v>
      </c>
      <c r="I16" s="138"/>
      <c r="K16" s="139"/>
      <c r="M16" s="457"/>
      <c r="N16" s="458"/>
      <c r="O16" s="459"/>
      <c r="P16" s="460"/>
      <c r="Q16" s="459"/>
    </row>
    <row r="17" spans="1:17" x14ac:dyDescent="0.25">
      <c r="A17" s="29"/>
      <c r="B17" s="13"/>
      <c r="C17" s="12"/>
      <c r="D17" s="544"/>
      <c r="E17" s="511"/>
      <c r="F17" s="545"/>
      <c r="G17" s="512"/>
      <c r="H17" s="545"/>
      <c r="I17" s="138"/>
      <c r="K17" s="139"/>
      <c r="M17" s="155"/>
      <c r="N17" s="156"/>
      <c r="O17" s="546"/>
      <c r="P17" s="158"/>
      <c r="Q17" s="546"/>
    </row>
    <row r="18" spans="1:17" x14ac:dyDescent="0.25">
      <c r="A18" s="29"/>
      <c r="B18" s="13"/>
      <c r="C18" s="12"/>
      <c r="D18" s="544"/>
      <c r="E18" s="511"/>
      <c r="F18" s="545"/>
      <c r="G18" s="512"/>
      <c r="H18" s="545"/>
      <c r="I18" s="138"/>
      <c r="K18" s="139"/>
      <c r="M18" s="155"/>
      <c r="N18" s="156"/>
      <c r="O18" s="546"/>
      <c r="P18" s="158"/>
      <c r="Q18" s="546"/>
    </row>
    <row r="19" spans="1:17" x14ac:dyDescent="0.25">
      <c r="A19" s="29"/>
      <c r="B19" s="13"/>
      <c r="C19" s="12"/>
      <c r="I19" s="138"/>
      <c r="K19" s="139"/>
      <c r="M19" s="155"/>
      <c r="N19" s="155"/>
      <c r="O19" s="155"/>
      <c r="P19" s="155"/>
      <c r="Q19" s="155"/>
    </row>
    <row r="20" spans="1:17" ht="12.75" customHeight="1" thickBot="1" x14ac:dyDescent="0.3">
      <c r="A20" s="29"/>
      <c r="B20" s="13"/>
      <c r="C20" s="12"/>
      <c r="I20" s="138"/>
      <c r="K20" s="139"/>
      <c r="M20" s="171"/>
      <c r="N20" s="142"/>
      <c r="O20" s="172"/>
      <c r="P20" s="305"/>
      <c r="Q20" s="305"/>
    </row>
    <row r="21" spans="1:17" ht="29.5" thickBot="1" x14ac:dyDescent="0.3">
      <c r="A21" s="29"/>
      <c r="B21" s="13"/>
      <c r="C21" s="12"/>
      <c r="D21" s="308" t="s">
        <v>197</v>
      </c>
      <c r="E21" s="343" t="s">
        <v>115</v>
      </c>
      <c r="F21" s="265" t="s">
        <v>198</v>
      </c>
      <c r="G21" s="289" t="s">
        <v>61</v>
      </c>
      <c r="H21" s="344" t="s">
        <v>199</v>
      </c>
      <c r="I21" s="138"/>
      <c r="K21" s="139"/>
      <c r="M21" s="486"/>
      <c r="N21" s="487"/>
      <c r="O21" s="488"/>
      <c r="P21" s="489"/>
      <c r="Q21" s="488"/>
    </row>
    <row r="22" spans="1:17" x14ac:dyDescent="0.25">
      <c r="A22" s="29"/>
      <c r="B22" s="13"/>
      <c r="C22" s="12"/>
      <c r="D22" s="507" t="s">
        <v>62</v>
      </c>
      <c r="E22" s="531">
        <v>1525731324.359983</v>
      </c>
      <c r="F22" s="532">
        <v>0.73724732527067582</v>
      </c>
      <c r="G22" s="533">
        <v>150489</v>
      </c>
      <c r="H22" s="534">
        <v>0.72283062912475859</v>
      </c>
      <c r="I22" s="138"/>
      <c r="K22" s="139"/>
      <c r="M22" s="486"/>
      <c r="N22" s="487"/>
      <c r="O22" s="488"/>
      <c r="P22" s="489"/>
      <c r="Q22" s="488"/>
    </row>
    <row r="23" spans="1:17" ht="13.5" thickBot="1" x14ac:dyDescent="0.3">
      <c r="A23" s="29"/>
      <c r="B23" s="13"/>
      <c r="C23" s="12"/>
      <c r="D23" s="542" t="s">
        <v>65</v>
      </c>
      <c r="E23" s="543">
        <v>543765942.1100018</v>
      </c>
      <c r="F23" s="509">
        <v>0.26275267472931657</v>
      </c>
      <c r="G23" s="517">
        <v>57705</v>
      </c>
      <c r="H23" s="537">
        <v>0.27716937087524135</v>
      </c>
      <c r="I23" s="138"/>
      <c r="K23" s="139"/>
      <c r="M23" s="457"/>
      <c r="N23" s="458"/>
      <c r="O23" s="459"/>
      <c r="P23" s="460"/>
      <c r="Q23" s="459"/>
    </row>
    <row r="24" spans="1:17" ht="14" thickTop="1" thickBot="1" x14ac:dyDescent="0.3">
      <c r="A24" s="29"/>
      <c r="B24" s="13"/>
      <c r="C24" s="12"/>
      <c r="D24" s="452" t="s">
        <v>35</v>
      </c>
      <c r="E24" s="453">
        <f>SUM(E22:E23)</f>
        <v>2069497266.4699848</v>
      </c>
      <c r="F24" s="454">
        <f>ROUND(SUM(F22:F23),0)</f>
        <v>1</v>
      </c>
      <c r="G24" s="455">
        <f>SUM(G22:G23)</f>
        <v>208194</v>
      </c>
      <c r="H24" s="456">
        <f>SUM(H22:H23)</f>
        <v>1</v>
      </c>
      <c r="I24" s="138"/>
      <c r="K24" s="139"/>
      <c r="M24" s="547"/>
      <c r="N24" s="548"/>
      <c r="O24" s="549"/>
      <c r="P24" s="550"/>
      <c r="Q24" s="549"/>
    </row>
    <row r="25" spans="1:17" x14ac:dyDescent="0.25">
      <c r="A25" s="29"/>
      <c r="B25" s="13"/>
      <c r="C25" s="12"/>
      <c r="D25" s="547"/>
      <c r="E25" s="548"/>
      <c r="F25" s="549"/>
      <c r="G25" s="550"/>
      <c r="H25" s="549"/>
      <c r="I25" s="138"/>
      <c r="K25" s="139"/>
      <c r="M25" s="547"/>
      <c r="N25" s="548"/>
      <c r="O25" s="549"/>
      <c r="P25" s="550"/>
      <c r="Q25" s="549"/>
    </row>
    <row r="26" spans="1:17" x14ac:dyDescent="0.25">
      <c r="A26" s="29"/>
      <c r="B26" s="13"/>
      <c r="C26" s="12"/>
      <c r="D26" s="551"/>
      <c r="E26" s="551"/>
      <c r="F26" s="551"/>
      <c r="G26" s="551"/>
      <c r="H26" s="551"/>
      <c r="I26" s="138"/>
      <c r="K26" s="139"/>
      <c r="M26" s="547"/>
      <c r="N26" s="548"/>
      <c r="O26" s="549"/>
      <c r="P26" s="550"/>
      <c r="Q26" s="549"/>
    </row>
    <row r="27" spans="1:17" x14ac:dyDescent="0.25">
      <c r="A27" s="29"/>
      <c r="B27" s="13"/>
      <c r="C27" s="12"/>
      <c r="I27" s="551"/>
      <c r="J27" s="20"/>
      <c r="K27" s="139"/>
      <c r="M27" s="547"/>
      <c r="N27" s="548"/>
      <c r="O27" s="549"/>
      <c r="P27" s="550"/>
      <c r="Q27" s="549"/>
    </row>
    <row r="28" spans="1:17" ht="12.75" customHeight="1" thickBot="1" x14ac:dyDescent="0.3">
      <c r="A28" s="29"/>
      <c r="B28" s="13"/>
      <c r="C28" s="12"/>
      <c r="I28" s="552"/>
      <c r="J28" s="20"/>
      <c r="K28" s="139"/>
      <c r="M28" s="547"/>
      <c r="N28" s="548"/>
      <c r="O28" s="549"/>
      <c r="P28" s="550"/>
      <c r="Q28" s="549"/>
    </row>
    <row r="29" spans="1:17" ht="29.5" thickBot="1" x14ac:dyDescent="0.3">
      <c r="A29" s="29"/>
      <c r="B29" s="13"/>
      <c r="C29" s="12"/>
      <c r="D29" s="308" t="s">
        <v>200</v>
      </c>
      <c r="E29" s="343" t="s">
        <v>115</v>
      </c>
      <c r="F29" s="265" t="s">
        <v>198</v>
      </c>
      <c r="G29" s="289" t="s">
        <v>61</v>
      </c>
      <c r="H29" s="344" t="s">
        <v>199</v>
      </c>
      <c r="I29" s="552"/>
      <c r="J29" s="20"/>
      <c r="K29" s="139"/>
      <c r="M29" s="547"/>
      <c r="N29" s="548"/>
      <c r="O29" s="549"/>
      <c r="P29" s="550"/>
      <c r="Q29" s="549"/>
    </row>
    <row r="30" spans="1:17" x14ac:dyDescent="0.25">
      <c r="A30" s="29"/>
      <c r="B30" s="13"/>
      <c r="C30" s="12"/>
      <c r="D30" s="507" t="s">
        <v>62</v>
      </c>
      <c r="E30" s="531">
        <v>1874364283.2699943</v>
      </c>
      <c r="F30" s="532">
        <v>0.90570995847080771</v>
      </c>
      <c r="G30" s="533">
        <v>187847</v>
      </c>
      <c r="H30" s="534">
        <v>0.90226903753230159</v>
      </c>
      <c r="I30" s="138"/>
      <c r="J30" s="20"/>
      <c r="K30" s="139"/>
      <c r="M30" s="547"/>
      <c r="N30" s="548"/>
      <c r="O30" s="549"/>
      <c r="P30" s="550"/>
      <c r="Q30" s="549"/>
    </row>
    <row r="31" spans="1:17" ht="13" thickBot="1" x14ac:dyDescent="0.3">
      <c r="A31" s="29"/>
      <c r="B31" s="13"/>
      <c r="C31" s="12"/>
      <c r="D31" s="542" t="s">
        <v>65</v>
      </c>
      <c r="E31" s="543">
        <v>195132983.19999897</v>
      </c>
      <c r="F31" s="509">
        <v>9.4290041529188767E-2</v>
      </c>
      <c r="G31" s="517">
        <v>20347</v>
      </c>
      <c r="H31" s="537">
        <v>9.7730962467698398E-2</v>
      </c>
      <c r="I31" s="138"/>
      <c r="J31" s="20"/>
      <c r="K31" s="139"/>
      <c r="M31" s="547"/>
      <c r="N31" s="548"/>
      <c r="O31" s="549"/>
      <c r="P31" s="550"/>
      <c r="Q31" s="549"/>
    </row>
    <row r="32" spans="1:17" ht="14" thickTop="1" thickBot="1" x14ac:dyDescent="0.3">
      <c r="A32" s="29"/>
      <c r="B32" s="13"/>
      <c r="C32" s="12"/>
      <c r="D32" s="452" t="s">
        <v>35</v>
      </c>
      <c r="E32" s="453">
        <f>SUM(E30:E31)</f>
        <v>2069497266.4699931</v>
      </c>
      <c r="F32" s="454">
        <f>ROUND(SUM(F30:F31),0)</f>
        <v>1</v>
      </c>
      <c r="G32" s="455">
        <f>SUM(G30:G31)</f>
        <v>208194</v>
      </c>
      <c r="H32" s="456">
        <f>SUM(H30:H31)</f>
        <v>1</v>
      </c>
      <c r="I32" s="138"/>
      <c r="J32" s="20"/>
      <c r="K32" s="139"/>
      <c r="M32" s="547"/>
      <c r="N32" s="548"/>
      <c r="O32" s="549"/>
      <c r="P32" s="550"/>
      <c r="Q32" s="549"/>
    </row>
    <row r="33" spans="1:17" x14ac:dyDescent="0.25">
      <c r="A33" s="29"/>
      <c r="B33" s="13"/>
      <c r="C33" s="12"/>
      <c r="D33" s="547"/>
      <c r="E33" s="548"/>
      <c r="F33" s="549"/>
      <c r="G33" s="550"/>
      <c r="H33" s="549"/>
      <c r="I33" s="138"/>
      <c r="K33" s="139"/>
      <c r="M33" s="547"/>
      <c r="N33" s="548"/>
      <c r="O33" s="549"/>
      <c r="P33" s="550"/>
      <c r="Q33" s="549"/>
    </row>
    <row r="34" spans="1:17" x14ac:dyDescent="0.25">
      <c r="A34" s="29"/>
      <c r="B34" s="13"/>
      <c r="C34" s="12"/>
      <c r="D34" s="547"/>
      <c r="E34" s="548"/>
      <c r="F34" s="549"/>
      <c r="G34" s="550"/>
      <c r="H34" s="549"/>
      <c r="I34" s="138"/>
      <c r="K34" s="139"/>
      <c r="M34" s="547"/>
      <c r="N34" s="548"/>
      <c r="O34" s="549"/>
      <c r="P34" s="550"/>
      <c r="Q34" s="549"/>
    </row>
    <row r="35" spans="1:17" x14ac:dyDescent="0.25">
      <c r="A35" s="29"/>
      <c r="B35" s="13"/>
      <c r="C35" s="12"/>
      <c r="D35" s="547"/>
      <c r="E35" s="548"/>
      <c r="F35" s="549"/>
      <c r="G35" s="550"/>
      <c r="H35" s="549"/>
      <c r="I35" s="138"/>
      <c r="K35" s="139"/>
      <c r="M35" s="547"/>
      <c r="N35" s="548"/>
      <c r="O35" s="549"/>
      <c r="P35" s="550"/>
      <c r="Q35" s="549"/>
    </row>
    <row r="36" spans="1:17" x14ac:dyDescent="0.25">
      <c r="A36" s="29"/>
      <c r="B36" s="13"/>
      <c r="C36" s="12"/>
      <c r="D36" s="547"/>
      <c r="E36" s="548"/>
      <c r="F36" s="549"/>
      <c r="G36" s="550"/>
      <c r="H36" s="549"/>
      <c r="I36" s="138"/>
      <c r="K36" s="139"/>
      <c r="M36" s="547"/>
      <c r="N36" s="548"/>
      <c r="O36" s="549"/>
      <c r="P36" s="550"/>
      <c r="Q36" s="549"/>
    </row>
    <row r="37" spans="1:17" x14ac:dyDescent="0.25">
      <c r="A37" s="29"/>
      <c r="B37" s="13"/>
      <c r="C37" s="12"/>
      <c r="D37" s="547"/>
      <c r="E37" s="548"/>
      <c r="F37" s="549"/>
      <c r="G37" s="550"/>
      <c r="H37" s="549"/>
      <c r="I37" s="138"/>
      <c r="K37" s="139"/>
      <c r="M37" s="547"/>
      <c r="N37" s="548"/>
      <c r="O37" s="549"/>
      <c r="P37" s="550"/>
      <c r="Q37" s="549"/>
    </row>
    <row r="38" spans="1:17" x14ac:dyDescent="0.25">
      <c r="A38" s="29"/>
      <c r="B38" s="13"/>
      <c r="C38" s="12"/>
      <c r="D38" s="547"/>
      <c r="E38" s="548"/>
      <c r="F38" s="549"/>
      <c r="G38" s="550"/>
      <c r="H38" s="549"/>
      <c r="I38" s="138"/>
      <c r="K38" s="139"/>
      <c r="M38" s="547"/>
      <c r="N38" s="548"/>
      <c r="O38" s="549"/>
      <c r="P38" s="550"/>
      <c r="Q38" s="549"/>
    </row>
    <row r="39" spans="1:17" x14ac:dyDescent="0.25">
      <c r="A39" s="29"/>
      <c r="B39" s="13"/>
      <c r="C39" s="12"/>
      <c r="D39" s="547"/>
      <c r="E39" s="548"/>
      <c r="F39" s="549"/>
      <c r="G39" s="550"/>
      <c r="H39" s="549"/>
      <c r="I39" s="138"/>
      <c r="K39" s="139"/>
      <c r="M39" s="547"/>
      <c r="N39" s="548"/>
      <c r="O39" s="549"/>
      <c r="P39" s="550"/>
      <c r="Q39" s="549"/>
    </row>
    <row r="40" spans="1:17" x14ac:dyDescent="0.25">
      <c r="A40" s="29"/>
      <c r="B40" s="13"/>
      <c r="C40" s="12"/>
      <c r="D40" s="547"/>
      <c r="E40" s="548"/>
      <c r="F40" s="549"/>
      <c r="G40" s="550"/>
      <c r="H40" s="549"/>
      <c r="I40" s="138"/>
      <c r="K40" s="139"/>
      <c r="M40" s="547"/>
      <c r="N40" s="548"/>
      <c r="O40" s="549"/>
      <c r="P40" s="550"/>
      <c r="Q40" s="549"/>
    </row>
    <row r="41" spans="1:17" x14ac:dyDescent="0.25">
      <c r="A41" s="29"/>
      <c r="B41" s="13"/>
      <c r="C41" s="12"/>
      <c r="D41" s="547"/>
      <c r="E41" s="548"/>
      <c r="F41" s="549"/>
      <c r="G41" s="550"/>
      <c r="H41" s="549"/>
      <c r="I41" s="138"/>
      <c r="K41" s="139"/>
      <c r="M41" s="547"/>
      <c r="N41" s="548"/>
      <c r="O41" s="549"/>
      <c r="P41" s="550"/>
      <c r="Q41" s="549"/>
    </row>
    <row r="42" spans="1:17" x14ac:dyDescent="0.25">
      <c r="A42" s="29"/>
      <c r="B42" s="13"/>
      <c r="C42" s="12"/>
      <c r="D42" s="547"/>
      <c r="E42" s="548"/>
      <c r="F42" s="549"/>
      <c r="G42" s="550"/>
      <c r="H42" s="549"/>
      <c r="I42" s="138"/>
      <c r="K42" s="139"/>
      <c r="M42" s="547"/>
      <c r="N42" s="548"/>
      <c r="O42" s="549"/>
      <c r="P42" s="550"/>
      <c r="Q42" s="549"/>
    </row>
    <row r="43" spans="1:17" x14ac:dyDescent="0.25">
      <c r="A43" s="29"/>
      <c r="B43" s="13"/>
      <c r="C43" s="12"/>
      <c r="D43" s="547"/>
      <c r="E43" s="548"/>
      <c r="F43" s="549"/>
      <c r="G43" s="550"/>
      <c r="H43" s="549"/>
      <c r="I43" s="138"/>
      <c r="K43" s="139"/>
      <c r="M43" s="547"/>
      <c r="N43" s="548"/>
      <c r="O43" s="549"/>
      <c r="P43" s="550"/>
      <c r="Q43" s="549"/>
    </row>
    <row r="44" spans="1:17" x14ac:dyDescent="0.25">
      <c r="A44" s="29"/>
      <c r="B44" s="13"/>
      <c r="C44" s="12"/>
      <c r="D44" s="547"/>
      <c r="E44" s="548"/>
      <c r="F44" s="549"/>
      <c r="G44" s="550"/>
      <c r="H44" s="549"/>
      <c r="I44" s="138"/>
      <c r="K44" s="139"/>
      <c r="M44" s="547"/>
      <c r="N44" s="548"/>
      <c r="O44" s="549"/>
      <c r="P44" s="550"/>
      <c r="Q44" s="549"/>
    </row>
    <row r="45" spans="1:17" x14ac:dyDescent="0.25">
      <c r="A45" s="29"/>
      <c r="B45" s="13"/>
      <c r="C45" s="12"/>
      <c r="D45" s="547"/>
      <c r="E45" s="548"/>
      <c r="F45" s="549"/>
      <c r="G45" s="550"/>
      <c r="H45" s="549"/>
      <c r="I45" s="138"/>
      <c r="K45" s="139"/>
      <c r="M45" s="547"/>
      <c r="N45" s="548"/>
      <c r="O45" s="549"/>
      <c r="P45" s="550"/>
      <c r="Q45" s="549"/>
    </row>
    <row r="46" spans="1:17" x14ac:dyDescent="0.25">
      <c r="A46" s="29"/>
      <c r="B46" s="13"/>
      <c r="C46" s="12"/>
      <c r="D46" s="547"/>
      <c r="E46" s="548"/>
      <c r="F46" s="549"/>
      <c r="G46" s="550"/>
      <c r="H46" s="549"/>
      <c r="I46" s="138"/>
      <c r="K46" s="139"/>
      <c r="M46" s="547"/>
      <c r="N46" s="548"/>
      <c r="O46" s="549"/>
      <c r="P46" s="550"/>
      <c r="Q46" s="549"/>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67"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6">
    <pageSetUpPr fitToPage="1"/>
  </sheetPr>
  <dimension ref="A1:Q2231"/>
  <sheetViews>
    <sheetView view="pageBreakPreview" topLeftCell="C9"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8.1796875" style="4" customWidth="1"/>
    <col min="4" max="4" width="29.1796875" style="4" customWidth="1"/>
    <col min="5" max="5" width="24.81640625" style="4" bestFit="1" customWidth="1"/>
    <col min="6" max="6" width="23.453125" style="4" bestFit="1" customWidth="1"/>
    <col min="7" max="7" width="19.453125" style="4" customWidth="1"/>
    <col min="8" max="9" width="22.81640625" style="4" customWidth="1"/>
    <col min="10" max="10" width="17.81640625" style="4" customWidth="1"/>
    <col min="11" max="11" width="1.1796875" style="4" customWidth="1"/>
    <col min="12" max="12" width="3" style="4" customWidth="1"/>
    <col min="13" max="13" width="22.1796875" style="20" customWidth="1"/>
    <col min="14" max="14" width="24.81640625" style="20" bestFit="1" customWidth="1"/>
    <col min="15" max="15" width="23.453125" style="20" bestFit="1" customWidth="1"/>
    <col min="16" max="16" width="18.1796875" style="20" bestFit="1" customWidth="1"/>
    <col min="17" max="17" width="21.54296875" style="20" bestFit="1"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45881</v>
      </c>
      <c r="G2" s="71"/>
      <c r="H2" s="71"/>
      <c r="I2" s="71"/>
      <c r="J2" s="74"/>
      <c r="K2" s="75"/>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45883</v>
      </c>
      <c r="G3" s="79"/>
      <c r="H3" s="79"/>
      <c r="I3" s="79"/>
      <c r="J3" s="82"/>
      <c r="K3" s="75"/>
      <c r="M3" s="231"/>
      <c r="N3" s="20"/>
      <c r="O3" s="259"/>
      <c r="P3" s="20"/>
      <c r="Q3" s="20"/>
    </row>
    <row r="4" spans="1:17" s="5" customFormat="1" x14ac:dyDescent="0.25">
      <c r="A4" s="32"/>
      <c r="B4" s="121"/>
      <c r="C4" s="108"/>
      <c r="D4" s="78" t="str">
        <f>'Cover Sheet'!D4</f>
        <v>Period  No</v>
      </c>
      <c r="E4" s="79"/>
      <c r="F4" s="122">
        <f>'Cover Sheet'!F4</f>
        <v>58</v>
      </c>
      <c r="G4" s="79"/>
      <c r="H4" s="123"/>
      <c r="I4" s="79"/>
      <c r="J4" s="86"/>
      <c r="K4" s="75"/>
      <c r="M4" s="231"/>
      <c r="N4" s="20"/>
      <c r="O4" s="3"/>
      <c r="P4" s="20"/>
      <c r="Q4" s="231"/>
    </row>
    <row r="5" spans="1:17" s="5" customFormat="1" ht="18" x14ac:dyDescent="0.25">
      <c r="A5" s="32"/>
      <c r="B5" s="124" t="s">
        <v>279</v>
      </c>
      <c r="C5" s="87"/>
      <c r="D5" s="78" t="str">
        <f>'Cover Sheet'!D5</f>
        <v>Monthly Period</v>
      </c>
      <c r="E5" s="79"/>
      <c r="F5" s="88">
        <f>'Cover Sheet'!F5</f>
        <v>45883</v>
      </c>
      <c r="G5" s="79"/>
      <c r="H5" s="123"/>
      <c r="I5" s="79"/>
      <c r="J5" s="86"/>
      <c r="K5" s="75"/>
      <c r="M5" s="231"/>
      <c r="N5" s="20"/>
      <c r="O5" s="307"/>
      <c r="P5" s="20"/>
      <c r="Q5" s="231"/>
    </row>
    <row r="6" spans="1:17"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126"/>
      <c r="M6" s="231"/>
      <c r="N6" s="3"/>
      <c r="O6" s="259"/>
      <c r="P6" s="3"/>
      <c r="Q6" s="259"/>
    </row>
    <row r="7" spans="1:17" s="5" customFormat="1" x14ac:dyDescent="0.25">
      <c r="A7" s="32"/>
      <c r="B7" s="33"/>
      <c r="C7" s="33"/>
      <c r="D7" s="127" t="str">
        <f>'Cover Sheet'!D7</f>
        <v>Collection Period</v>
      </c>
      <c r="E7" s="128" t="s">
        <v>33</v>
      </c>
      <c r="F7" s="128" t="str">
        <f>'Cover Sheet'!F7</f>
        <v>01.07.2025</v>
      </c>
      <c r="G7" s="96" t="s">
        <v>4</v>
      </c>
      <c r="H7" s="128">
        <f>'Cover Sheet'!H7</f>
        <v>45869</v>
      </c>
      <c r="I7" s="99"/>
      <c r="J7" s="100"/>
      <c r="K7" s="75"/>
      <c r="M7" s="231"/>
      <c r="N7" s="20"/>
      <c r="O7" s="262"/>
      <c r="P7" s="3"/>
      <c r="Q7" s="259"/>
    </row>
    <row r="8" spans="1:17" s="5" customFormat="1" ht="13" x14ac:dyDescent="0.25">
      <c r="A8" s="32"/>
      <c r="B8" s="33"/>
      <c r="C8" s="33"/>
      <c r="D8" s="20"/>
      <c r="E8" s="20"/>
      <c r="F8" s="20"/>
      <c r="G8" s="187"/>
      <c r="H8" s="187"/>
      <c r="I8" s="20"/>
      <c r="J8" s="33"/>
      <c r="K8" s="75"/>
      <c r="M8" s="20"/>
      <c r="N8" s="263"/>
      <c r="O8" s="3"/>
      <c r="P8" s="263"/>
      <c r="Q8" s="20"/>
    </row>
    <row r="9" spans="1:17" s="5" customFormat="1" ht="13" x14ac:dyDescent="0.25">
      <c r="A9" s="32"/>
      <c r="B9" s="33"/>
      <c r="C9" s="33"/>
      <c r="D9" s="20"/>
      <c r="E9" s="20"/>
      <c r="F9" s="20"/>
      <c r="G9" s="187"/>
      <c r="H9" s="187"/>
      <c r="I9" s="20"/>
      <c r="J9" s="33"/>
      <c r="K9" s="130"/>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J11" s="33"/>
      <c r="K11" s="133"/>
      <c r="M11" s="47"/>
      <c r="N11" s="20"/>
      <c r="O11" s="20"/>
      <c r="P11" s="187"/>
      <c r="Q11" s="187"/>
    </row>
    <row r="12" spans="1:17" s="5" customFormat="1" ht="13" thickBot="1" x14ac:dyDescent="0.3">
      <c r="A12" s="32"/>
      <c r="B12" s="33"/>
      <c r="C12" s="33"/>
      <c r="D12" s="20"/>
      <c r="E12" s="20"/>
      <c r="F12" s="20"/>
      <c r="G12" s="187"/>
      <c r="H12" s="187"/>
      <c r="I12" s="20"/>
      <c r="J12" s="33"/>
      <c r="K12" s="133"/>
      <c r="M12" s="20"/>
      <c r="N12" s="20"/>
      <c r="O12" s="20"/>
      <c r="P12" s="187"/>
      <c r="Q12" s="187"/>
    </row>
    <row r="13" spans="1:17" s="5" customFormat="1" ht="35.25" customHeight="1" thickBot="1" x14ac:dyDescent="0.3">
      <c r="A13" s="32"/>
      <c r="B13" s="33"/>
      <c r="C13" s="33"/>
      <c r="D13" s="479" t="s">
        <v>66</v>
      </c>
      <c r="E13" s="480"/>
      <c r="F13" s="343" t="s">
        <v>75</v>
      </c>
      <c r="G13" s="343" t="s">
        <v>198</v>
      </c>
      <c r="H13" s="343" t="s">
        <v>61</v>
      </c>
      <c r="I13" s="290" t="s">
        <v>199</v>
      </c>
      <c r="J13" s="33"/>
      <c r="K13" s="133"/>
      <c r="M13" s="171"/>
      <c r="N13" s="142"/>
      <c r="O13" s="142"/>
      <c r="P13" s="142"/>
      <c r="Q13" s="142"/>
    </row>
    <row r="14" spans="1:17" ht="14" x14ac:dyDescent="0.25">
      <c r="A14" s="29"/>
      <c r="B14" s="20"/>
      <c r="C14" s="20"/>
      <c r="D14" s="981" t="s">
        <v>62</v>
      </c>
      <c r="E14" s="481" t="s">
        <v>280</v>
      </c>
      <c r="F14" s="482">
        <v>896832307.06998658</v>
      </c>
      <c r="G14" s="483">
        <v>0.4333575702662022</v>
      </c>
      <c r="H14" s="484">
        <v>123234</v>
      </c>
      <c r="I14" s="485">
        <v>0.59191907547767952</v>
      </c>
      <c r="J14" s="33"/>
      <c r="K14" s="133"/>
      <c r="M14" s="486"/>
      <c r="N14" s="487"/>
      <c r="O14" s="488"/>
      <c r="P14" s="489"/>
      <c r="Q14" s="488"/>
    </row>
    <row r="15" spans="1:17" ht="14.5" thickBot="1" x14ac:dyDescent="0.3">
      <c r="A15" s="29"/>
      <c r="B15" s="20"/>
      <c r="C15" s="20"/>
      <c r="D15" s="982"/>
      <c r="E15" s="490" t="s">
        <v>281</v>
      </c>
      <c r="F15" s="491">
        <v>148438995.1000002</v>
      </c>
      <c r="G15" s="492">
        <v>7.1727079569037927E-2</v>
      </c>
      <c r="H15" s="493">
        <v>18195</v>
      </c>
      <c r="I15" s="494">
        <v>8.7394449407763919E-2</v>
      </c>
      <c r="J15" s="33"/>
      <c r="K15" s="133"/>
      <c r="M15" s="486"/>
      <c r="N15" s="487"/>
      <c r="O15" s="488"/>
      <c r="P15" s="489"/>
      <c r="Q15" s="488"/>
    </row>
    <row r="16" spans="1:17" ht="13.5" thickTop="1" thickBot="1" x14ac:dyDescent="0.3">
      <c r="A16" s="29"/>
      <c r="B16" s="20"/>
      <c r="C16" s="20"/>
      <c r="D16" s="983"/>
      <c r="E16" s="495" t="s">
        <v>35</v>
      </c>
      <c r="F16" s="496">
        <f>SUM(F14:F15)</f>
        <v>1045271302.1699867</v>
      </c>
      <c r="G16" s="497">
        <f t="shared" ref="G16:I16" si="0">SUM(G14:G15)</f>
        <v>0.50508464983524015</v>
      </c>
      <c r="H16" s="498">
        <f t="shared" si="0"/>
        <v>141429</v>
      </c>
      <c r="I16" s="499">
        <f t="shared" si="0"/>
        <v>0.67931352488544339</v>
      </c>
      <c r="J16" s="33"/>
      <c r="K16" s="133"/>
      <c r="M16" s="500"/>
      <c r="N16" s="487"/>
      <c r="O16" s="488"/>
      <c r="P16" s="489"/>
      <c r="Q16" s="488"/>
    </row>
    <row r="17" spans="1:17" ht="15.75" customHeight="1" x14ac:dyDescent="0.25">
      <c r="A17" s="29"/>
      <c r="B17" s="20"/>
      <c r="C17" s="20"/>
      <c r="D17" s="501" t="s">
        <v>65</v>
      </c>
      <c r="E17" s="984" t="s">
        <v>280</v>
      </c>
      <c r="F17" s="502">
        <v>805043980.43999791</v>
      </c>
      <c r="G17" s="503">
        <v>0.38900461164328282</v>
      </c>
      <c r="H17" s="504">
        <v>56012</v>
      </c>
      <c r="I17" s="505">
        <v>0.26903753230160332</v>
      </c>
      <c r="J17" s="33"/>
      <c r="K17" s="133"/>
      <c r="M17" s="506"/>
      <c r="N17" s="487"/>
      <c r="O17" s="488"/>
      <c r="P17" s="489"/>
      <c r="Q17" s="488"/>
    </row>
    <row r="18" spans="1:17" ht="12.75" customHeight="1" x14ac:dyDescent="0.25">
      <c r="A18" s="29"/>
      <c r="B18" s="20"/>
      <c r="C18" s="20"/>
      <c r="D18" s="507" t="s">
        <v>201</v>
      </c>
      <c r="E18" s="985"/>
      <c r="F18" s="508">
        <v>571648777.71000123</v>
      </c>
      <c r="G18" s="509">
        <f>F18/F24</f>
        <v>0.27622591581629807</v>
      </c>
      <c r="H18" s="510"/>
      <c r="I18" s="505"/>
      <c r="J18" s="33"/>
      <c r="K18" s="133"/>
      <c r="M18" s="457"/>
      <c r="N18" s="458"/>
      <c r="O18" s="459"/>
      <c r="P18" s="460"/>
      <c r="Q18" s="459"/>
    </row>
    <row r="19" spans="1:17" ht="12.75" customHeight="1" x14ac:dyDescent="0.25">
      <c r="A19" s="29"/>
      <c r="B19" s="511"/>
      <c r="C19" s="512"/>
      <c r="D19" s="513" t="s">
        <v>116</v>
      </c>
      <c r="E19" s="985"/>
      <c r="F19" s="508">
        <f>F17-F18</f>
        <v>233395202.72999668</v>
      </c>
      <c r="G19" s="509">
        <f>G17-G18</f>
        <v>0.11277869582698474</v>
      </c>
      <c r="H19" s="514"/>
      <c r="I19" s="515"/>
      <c r="J19" s="33"/>
      <c r="K19" s="133"/>
      <c r="M19" s="181"/>
      <c r="N19" s="155"/>
    </row>
    <row r="20" spans="1:17" ht="12.75" customHeight="1" x14ac:dyDescent="0.25">
      <c r="A20" s="29"/>
      <c r="B20" s="511"/>
      <c r="C20" s="512"/>
      <c r="D20" s="516" t="s">
        <v>65</v>
      </c>
      <c r="E20" s="986" t="s">
        <v>281</v>
      </c>
      <c r="F20" s="508">
        <v>219181983.85999984</v>
      </c>
      <c r="G20" s="509">
        <v>0.10591073852146937</v>
      </c>
      <c r="H20" s="517">
        <v>10753</v>
      </c>
      <c r="I20" s="518">
        <v>5.1648942812953305E-2</v>
      </c>
      <c r="J20" s="33"/>
      <c r="K20" s="133"/>
      <c r="M20" s="181"/>
      <c r="N20" s="155"/>
    </row>
    <row r="21" spans="1:17" ht="12.75" customHeight="1" x14ac:dyDescent="0.25">
      <c r="A21" s="29"/>
      <c r="B21" s="156"/>
      <c r="C21" s="512"/>
      <c r="D21" s="507" t="s">
        <v>201</v>
      </c>
      <c r="E21" s="986"/>
      <c r="F21" s="508">
        <v>164209065.89999989</v>
      </c>
      <c r="G21" s="509">
        <f>F21/F24</f>
        <v>7.9347321960997766E-2</v>
      </c>
      <c r="H21" s="510"/>
      <c r="I21" s="505"/>
      <c r="J21" s="33"/>
      <c r="K21" s="133"/>
    </row>
    <row r="22" spans="1:17" ht="15" thickBot="1" x14ac:dyDescent="0.3">
      <c r="A22" s="29"/>
      <c r="B22" s="171"/>
      <c r="C22" s="512"/>
      <c r="D22" s="513" t="s">
        <v>116</v>
      </c>
      <c r="E22" s="987"/>
      <c r="F22" s="491">
        <f>F20-F21</f>
        <v>54972917.959999949</v>
      </c>
      <c r="G22" s="492">
        <f>G20-G21</f>
        <v>2.6563416560471606E-2</v>
      </c>
      <c r="H22" s="519"/>
      <c r="I22" s="520"/>
      <c r="J22" s="33"/>
      <c r="K22" s="133"/>
      <c r="M22" s="521"/>
      <c r="N22" s="521"/>
      <c r="O22" s="521"/>
      <c r="P22" s="521"/>
      <c r="Q22" s="521"/>
    </row>
    <row r="23" spans="1:17" ht="15.5" thickTop="1" thickBot="1" x14ac:dyDescent="0.3">
      <c r="A23" s="29"/>
      <c r="B23" s="522"/>
      <c r="C23" s="522"/>
      <c r="D23" s="523"/>
      <c r="E23" s="495" t="s">
        <v>35</v>
      </c>
      <c r="F23" s="496">
        <f>SUM(F17,F20)</f>
        <v>1024225964.2999978</v>
      </c>
      <c r="G23" s="497">
        <f>SUM(G17,G20)</f>
        <v>0.49491535016475219</v>
      </c>
      <c r="H23" s="498">
        <f>SUM(H17,H20)</f>
        <v>66765</v>
      </c>
      <c r="I23" s="499">
        <f>SUM(I17,I20)</f>
        <v>0.32068647511455661</v>
      </c>
      <c r="J23" s="522"/>
      <c r="K23" s="133"/>
      <c r="M23" s="171"/>
      <c r="N23" s="142"/>
      <c r="O23" s="172"/>
      <c r="P23" s="305"/>
      <c r="Q23" s="305"/>
    </row>
    <row r="24" spans="1:17" ht="13.5" thickBot="1" x14ac:dyDescent="0.3">
      <c r="A24" s="29"/>
      <c r="B24" s="524"/>
      <c r="C24" s="512"/>
      <c r="D24" s="435" t="s">
        <v>35</v>
      </c>
      <c r="E24" s="495"/>
      <c r="F24" s="525">
        <f>ROUND(F16+F23,2)</f>
        <v>2069497266.47</v>
      </c>
      <c r="G24" s="526">
        <f>G16+G23</f>
        <v>0.99999999999999234</v>
      </c>
      <c r="H24" s="527">
        <f>H16+H23</f>
        <v>208194</v>
      </c>
      <c r="I24" s="528">
        <f>I16+I23</f>
        <v>1</v>
      </c>
      <c r="J24" s="33"/>
      <c r="K24" s="133"/>
      <c r="M24" s="486"/>
      <c r="N24" s="489"/>
      <c r="O24" s="488"/>
      <c r="P24" s="487"/>
      <c r="Q24" s="488"/>
    </row>
    <row r="25" spans="1:17" ht="13" x14ac:dyDescent="0.25">
      <c r="A25" s="29"/>
      <c r="B25" s="524"/>
      <c r="C25" s="460"/>
      <c r="D25" s="460"/>
      <c r="E25" s="460"/>
      <c r="F25" s="460"/>
      <c r="G25" s="460"/>
      <c r="H25" s="460"/>
      <c r="I25" s="460"/>
      <c r="J25" s="460"/>
      <c r="K25" s="133"/>
      <c r="M25" s="486"/>
      <c r="N25" s="489"/>
      <c r="O25" s="488"/>
      <c r="P25" s="487"/>
      <c r="Q25" s="488"/>
    </row>
    <row r="26" spans="1:17" ht="15" thickBot="1" x14ac:dyDescent="0.3">
      <c r="A26" s="29"/>
      <c r="B26" s="524"/>
      <c r="C26" s="521"/>
      <c r="D26" s="521"/>
      <c r="E26" s="521"/>
      <c r="F26" s="521"/>
      <c r="G26" s="521"/>
      <c r="H26" s="521"/>
      <c r="I26" s="521"/>
      <c r="J26" s="521"/>
      <c r="K26" s="133"/>
      <c r="M26" s="486"/>
      <c r="N26" s="489"/>
      <c r="O26" s="488"/>
      <c r="P26" s="487"/>
      <c r="Q26" s="488"/>
    </row>
    <row r="27" spans="1:17" ht="29.5" thickBot="1" x14ac:dyDescent="0.3">
      <c r="A27" s="29"/>
      <c r="B27" s="524"/>
      <c r="C27" s="529"/>
      <c r="D27" s="308" t="s">
        <v>146</v>
      </c>
      <c r="E27" s="343" t="s">
        <v>261</v>
      </c>
      <c r="F27" s="265" t="s">
        <v>262</v>
      </c>
      <c r="G27" s="289" t="s">
        <v>149</v>
      </c>
      <c r="H27" s="344" t="s">
        <v>263</v>
      </c>
      <c r="I27" s="529"/>
      <c r="J27" s="529"/>
      <c r="K27" s="133"/>
      <c r="M27" s="486"/>
      <c r="N27" s="489"/>
      <c r="O27" s="488"/>
      <c r="P27" s="487"/>
      <c r="Q27" s="488"/>
    </row>
    <row r="28" spans="1:17" x14ac:dyDescent="0.25">
      <c r="A28" s="29"/>
      <c r="B28" s="524"/>
      <c r="C28" s="529"/>
      <c r="D28" s="530" t="s">
        <v>282</v>
      </c>
      <c r="E28" s="531">
        <v>18056.53</v>
      </c>
      <c r="F28" s="532">
        <v>2.4538068265220297E-5</v>
      </c>
      <c r="G28" s="533">
        <v>1</v>
      </c>
      <c r="H28" s="534">
        <v>1.4977907586310192E-5</v>
      </c>
      <c r="I28" s="529"/>
      <c r="J28" s="529"/>
      <c r="K28" s="133"/>
      <c r="M28" s="486"/>
      <c r="N28" s="489"/>
      <c r="O28" s="488"/>
      <c r="P28" s="487"/>
      <c r="Q28" s="488"/>
    </row>
    <row r="29" spans="1:17" x14ac:dyDescent="0.25">
      <c r="A29" s="29"/>
      <c r="B29" s="524"/>
      <c r="C29" s="529"/>
      <c r="D29" s="535" t="s">
        <v>283</v>
      </c>
      <c r="E29" s="508">
        <v>226862.59</v>
      </c>
      <c r="F29" s="509">
        <v>3.08296761351416E-4</v>
      </c>
      <c r="G29" s="536">
        <v>20</v>
      </c>
      <c r="H29" s="537">
        <v>2.9955815172620387E-4</v>
      </c>
      <c r="I29" s="529"/>
      <c r="J29" s="529"/>
      <c r="K29" s="133"/>
      <c r="M29" s="486"/>
      <c r="N29" s="489"/>
      <c r="O29" s="488"/>
      <c r="P29" s="487"/>
      <c r="Q29" s="488"/>
    </row>
    <row r="30" spans="1:17" x14ac:dyDescent="0.25">
      <c r="A30" s="29"/>
      <c r="B30" s="524"/>
      <c r="C30" s="529"/>
      <c r="D30" s="535" t="s">
        <v>284</v>
      </c>
      <c r="E30" s="508">
        <v>19239913.939999983</v>
      </c>
      <c r="F30" s="509">
        <v>2.6146237492845149E-2</v>
      </c>
      <c r="G30" s="536">
        <v>1530</v>
      </c>
      <c r="H30" s="537">
        <v>2.2916198607054593E-2</v>
      </c>
      <c r="I30" s="529"/>
      <c r="J30" s="529"/>
      <c r="K30" s="133"/>
      <c r="M30" s="486"/>
      <c r="N30" s="489"/>
      <c r="O30" s="488"/>
      <c r="P30" s="487"/>
      <c r="Q30" s="488"/>
    </row>
    <row r="31" spans="1:17" ht="13" x14ac:dyDescent="0.25">
      <c r="A31" s="29"/>
      <c r="B31" s="524"/>
      <c r="C31" s="529"/>
      <c r="D31" s="535" t="s">
        <v>285</v>
      </c>
      <c r="E31" s="508">
        <v>137593754.42000023</v>
      </c>
      <c r="F31" s="509">
        <v>0.18698415137492766</v>
      </c>
      <c r="G31" s="536">
        <v>11518</v>
      </c>
      <c r="H31" s="537">
        <v>0.1725155395791208</v>
      </c>
      <c r="I31" s="529"/>
      <c r="J31" s="529"/>
      <c r="K31" s="139"/>
      <c r="M31" s="457"/>
      <c r="N31" s="460"/>
      <c r="O31" s="538"/>
      <c r="P31" s="460"/>
      <c r="Q31" s="478"/>
    </row>
    <row r="32" spans="1:17" x14ac:dyDescent="0.25">
      <c r="A32" s="29"/>
      <c r="B32" s="524"/>
      <c r="C32" s="529"/>
      <c r="D32" s="535" t="s">
        <v>286</v>
      </c>
      <c r="E32" s="508">
        <v>323344168.59000373</v>
      </c>
      <c r="F32" s="509">
        <v>0.43941118708979038</v>
      </c>
      <c r="G32" s="536">
        <v>29050</v>
      </c>
      <c r="H32" s="537">
        <v>0.43510821538231109</v>
      </c>
      <c r="I32" s="529"/>
      <c r="J32" s="529"/>
      <c r="K32" s="139"/>
      <c r="M32" s="529"/>
      <c r="N32" s="529"/>
      <c r="O32" s="529"/>
      <c r="P32" s="529"/>
      <c r="Q32" s="529"/>
    </row>
    <row r="33" spans="1:17" x14ac:dyDescent="0.25">
      <c r="A33" s="29"/>
      <c r="B33" s="524"/>
      <c r="C33" s="529"/>
      <c r="D33" s="535" t="s">
        <v>287</v>
      </c>
      <c r="E33" s="508">
        <v>153427015.36000052</v>
      </c>
      <c r="F33" s="509">
        <v>0.20850089007315892</v>
      </c>
      <c r="G33" s="536">
        <v>14653</v>
      </c>
      <c r="H33" s="537">
        <v>0.21947127986220324</v>
      </c>
      <c r="I33" s="529"/>
      <c r="J33" s="529"/>
      <c r="K33" s="139"/>
      <c r="M33" s="529"/>
      <c r="N33" s="529"/>
      <c r="O33" s="529"/>
      <c r="P33" s="529"/>
      <c r="Q33" s="529"/>
    </row>
    <row r="34" spans="1:17" ht="13" thickBot="1" x14ac:dyDescent="0.3">
      <c r="A34" s="29"/>
      <c r="B34" s="524"/>
      <c r="C34" s="529"/>
      <c r="D34" s="535" t="s">
        <v>288</v>
      </c>
      <c r="E34" s="508">
        <v>102008072.18000025</v>
      </c>
      <c r="F34" s="509">
        <v>0.13862469913966668</v>
      </c>
      <c r="G34" s="536">
        <v>9993</v>
      </c>
      <c r="H34" s="537">
        <v>0.14967423050999776</v>
      </c>
      <c r="I34" s="529"/>
      <c r="J34" s="529"/>
      <c r="K34" s="139"/>
      <c r="M34" s="529"/>
      <c r="N34" s="529"/>
      <c r="O34" s="529"/>
      <c r="P34" s="529"/>
      <c r="Q34" s="529"/>
    </row>
    <row r="35" spans="1:17" ht="14" thickTop="1" thickBot="1" x14ac:dyDescent="0.3">
      <c r="A35" s="29"/>
      <c r="B35" s="524"/>
      <c r="C35" s="529"/>
      <c r="D35" s="452" t="s">
        <v>35</v>
      </c>
      <c r="E35" s="453">
        <f>SUM(E28:E34)</f>
        <v>735857843.61000466</v>
      </c>
      <c r="F35" s="539">
        <f>ROUND(SUM(F28:F34),0)</f>
        <v>1</v>
      </c>
      <c r="G35" s="455">
        <f>SUM(G28:G34)</f>
        <v>66765</v>
      </c>
      <c r="H35" s="540">
        <f>SUM(H28:H34)</f>
        <v>1</v>
      </c>
      <c r="I35" s="529"/>
      <c r="J35" s="529"/>
      <c r="K35" s="139"/>
      <c r="M35" s="529"/>
      <c r="N35" s="529"/>
      <c r="O35" s="529"/>
      <c r="P35" s="529"/>
      <c r="Q35" s="529"/>
    </row>
    <row r="36" spans="1:17" ht="14.5" x14ac:dyDescent="0.25">
      <c r="A36" s="29"/>
      <c r="B36" s="524"/>
      <c r="C36" s="529"/>
      <c r="D36" s="529"/>
      <c r="E36" s="529"/>
      <c r="F36" s="529"/>
      <c r="G36" s="529"/>
      <c r="H36" s="529"/>
      <c r="I36" s="529"/>
      <c r="J36" s="529"/>
      <c r="K36" s="139"/>
      <c r="M36" s="171"/>
      <c r="N36" s="142"/>
      <c r="O36" s="172"/>
      <c r="P36" s="305"/>
      <c r="Q36" s="305"/>
    </row>
    <row r="37" spans="1:17" ht="13" thickBot="1" x14ac:dyDescent="0.3">
      <c r="A37" s="29"/>
      <c r="B37" s="20"/>
      <c r="C37" s="529"/>
      <c r="D37" s="529"/>
      <c r="E37" s="529"/>
      <c r="F37" s="529"/>
      <c r="G37" s="529"/>
      <c r="H37" s="529"/>
      <c r="I37" s="529"/>
      <c r="J37" s="529"/>
      <c r="K37" s="139"/>
      <c r="M37" s="486"/>
      <c r="N37" s="489"/>
      <c r="O37" s="488"/>
      <c r="P37" s="487"/>
      <c r="Q37" s="488"/>
    </row>
    <row r="38" spans="1:17" ht="29.5" thickBot="1" x14ac:dyDescent="0.3">
      <c r="A38" s="29"/>
      <c r="B38" s="20"/>
      <c r="C38" s="529"/>
      <c r="D38" s="308" t="s">
        <v>147</v>
      </c>
      <c r="E38" s="343" t="s">
        <v>261</v>
      </c>
      <c r="F38" s="265" t="s">
        <v>262</v>
      </c>
      <c r="G38" s="289" t="s">
        <v>149</v>
      </c>
      <c r="H38" s="344" t="s">
        <v>263</v>
      </c>
      <c r="I38" s="529"/>
      <c r="J38" s="529"/>
      <c r="K38" s="139"/>
      <c r="M38" s="486"/>
      <c r="N38" s="489"/>
      <c r="O38" s="488"/>
      <c r="P38" s="487"/>
      <c r="Q38" s="488"/>
    </row>
    <row r="39" spans="1:17" x14ac:dyDescent="0.25">
      <c r="A39" s="29"/>
      <c r="B39" s="20"/>
      <c r="C39" s="529"/>
      <c r="D39" s="535" t="s">
        <v>282</v>
      </c>
      <c r="E39" s="531">
        <v>220135485.10000002</v>
      </c>
      <c r="F39" s="532">
        <v>0.29915490744795298</v>
      </c>
      <c r="G39" s="533">
        <v>21082</v>
      </c>
      <c r="H39" s="534">
        <v>0.3157642477345915</v>
      </c>
      <c r="I39" s="529"/>
      <c r="J39" s="529"/>
      <c r="K39" s="139"/>
      <c r="M39" s="486"/>
      <c r="N39" s="489"/>
      <c r="O39" s="488"/>
      <c r="P39" s="487"/>
      <c r="Q39" s="488"/>
    </row>
    <row r="40" spans="1:17" x14ac:dyDescent="0.25">
      <c r="A40" s="29"/>
      <c r="B40" s="20"/>
      <c r="C40" s="20"/>
      <c r="D40" s="535" t="s">
        <v>283</v>
      </c>
      <c r="E40" s="508">
        <v>272115093.34000045</v>
      </c>
      <c r="F40" s="509">
        <v>0.36979301872362652</v>
      </c>
      <c r="G40" s="536">
        <v>24986</v>
      </c>
      <c r="H40" s="537">
        <v>0.37423799895154647</v>
      </c>
      <c r="I40" s="20"/>
      <c r="J40" s="20"/>
      <c r="K40" s="139"/>
      <c r="M40" s="486"/>
      <c r="N40" s="489"/>
      <c r="O40" s="488"/>
      <c r="P40" s="487"/>
      <c r="Q40" s="488"/>
    </row>
    <row r="41" spans="1:17" x14ac:dyDescent="0.25">
      <c r="A41" s="29"/>
      <c r="B41" s="20"/>
      <c r="C41" s="20"/>
      <c r="D41" s="535" t="s">
        <v>284</v>
      </c>
      <c r="E41" s="508">
        <v>187336523.47000036</v>
      </c>
      <c r="F41" s="509">
        <v>0.25458249184510606</v>
      </c>
      <c r="G41" s="536">
        <v>16088</v>
      </c>
      <c r="H41" s="537">
        <v>0.24096457724855838</v>
      </c>
      <c r="I41" s="20"/>
      <c r="J41" s="20"/>
      <c r="K41" s="139"/>
      <c r="M41" s="486"/>
      <c r="N41" s="489"/>
      <c r="O41" s="488"/>
      <c r="P41" s="487"/>
      <c r="Q41" s="488"/>
    </row>
    <row r="42" spans="1:17" x14ac:dyDescent="0.25">
      <c r="A42" s="29"/>
      <c r="B42" s="20"/>
      <c r="C42" s="20"/>
      <c r="D42" s="535" t="s">
        <v>285</v>
      </c>
      <c r="E42" s="508">
        <v>55595037.149999954</v>
      </c>
      <c r="F42" s="509">
        <v>7.5551327790785799E-2</v>
      </c>
      <c r="G42" s="536">
        <v>4585</v>
      </c>
      <c r="H42" s="537">
        <v>6.867370628323223E-2</v>
      </c>
      <c r="I42" s="20"/>
      <c r="J42" s="20"/>
      <c r="K42" s="139"/>
      <c r="M42" s="486"/>
      <c r="N42" s="489"/>
      <c r="O42" s="488"/>
      <c r="P42" s="487"/>
      <c r="Q42" s="488"/>
    </row>
    <row r="43" spans="1:17" s="33" customFormat="1" ht="15" customHeight="1" x14ac:dyDescent="0.25">
      <c r="A43" s="29"/>
      <c r="B43" s="20"/>
      <c r="C43" s="20"/>
      <c r="D43" s="535" t="s">
        <v>286</v>
      </c>
      <c r="E43" s="508">
        <v>675704.54999999993</v>
      </c>
      <c r="F43" s="509">
        <v>9.1825419252868415E-4</v>
      </c>
      <c r="G43" s="536">
        <v>24</v>
      </c>
      <c r="H43" s="537">
        <v>3.5946978207144462E-4</v>
      </c>
      <c r="I43" s="20"/>
      <c r="J43" s="20"/>
      <c r="K43" s="75"/>
      <c r="M43" s="457"/>
      <c r="N43" s="460"/>
      <c r="O43" s="538"/>
      <c r="P43" s="460"/>
      <c r="Q43" s="478"/>
    </row>
    <row r="44" spans="1:17" s="33" customFormat="1" ht="15" customHeight="1" thickBot="1" x14ac:dyDescent="0.3">
      <c r="A44" s="29"/>
      <c r="B44" s="20"/>
      <c r="C44" s="20"/>
      <c r="D44" s="535" t="s">
        <v>288</v>
      </c>
      <c r="E44" s="508">
        <v>0</v>
      </c>
      <c r="F44" s="509">
        <v>0</v>
      </c>
      <c r="G44" s="536">
        <v>0</v>
      </c>
      <c r="H44" s="537">
        <v>0</v>
      </c>
      <c r="I44" s="20"/>
      <c r="J44" s="20"/>
      <c r="K44" s="75"/>
      <c r="M44" s="457"/>
      <c r="N44" s="460"/>
      <c r="O44" s="538"/>
      <c r="P44" s="460"/>
      <c r="Q44" s="478"/>
    </row>
    <row r="45" spans="1:17" s="20" customFormat="1" ht="14" thickTop="1" thickBot="1" x14ac:dyDescent="0.3">
      <c r="A45" s="29"/>
      <c r="D45" s="452" t="s">
        <v>35</v>
      </c>
      <c r="E45" s="453">
        <f>SUM(E39:E44)</f>
        <v>735857843.61000073</v>
      </c>
      <c r="F45" s="539">
        <f>ROUND(SUM(F39:F44),0)</f>
        <v>1</v>
      </c>
      <c r="G45" s="455">
        <f>SUM(G39:G44)</f>
        <v>66765</v>
      </c>
      <c r="H45" s="540">
        <f>SUM(H39:H44)</f>
        <v>1</v>
      </c>
      <c r="K45" s="139"/>
      <c r="M45" s="152"/>
      <c r="N45" s="12"/>
      <c r="O45" s="153"/>
      <c r="P45" s="154"/>
      <c r="Q45" s="153"/>
    </row>
    <row r="46" spans="1:17" s="20" customFormat="1" x14ac:dyDescent="0.25">
      <c r="A46" s="35"/>
      <c r="B46" s="26"/>
      <c r="C46" s="541"/>
      <c r="D46" s="197"/>
      <c r="E46" s="10"/>
      <c r="F46" s="198"/>
      <c r="G46" s="199"/>
      <c r="H46" s="198"/>
      <c r="I46" s="541"/>
      <c r="J46" s="541"/>
      <c r="K46" s="151"/>
      <c r="M46" s="152"/>
      <c r="N46" s="12"/>
      <c r="O46" s="153"/>
      <c r="P46" s="154"/>
      <c r="Q46" s="153"/>
    </row>
    <row r="47" spans="1:17" s="20" customFormat="1" x14ac:dyDescent="0.25">
      <c r="B47" s="13"/>
      <c r="C47" s="529"/>
      <c r="D47" s="152"/>
      <c r="E47" s="12"/>
      <c r="F47" s="153"/>
      <c r="G47" s="154"/>
      <c r="H47" s="153"/>
      <c r="I47" s="529"/>
      <c r="J47" s="529"/>
      <c r="M47" s="152"/>
      <c r="N47" s="12"/>
      <c r="O47" s="153"/>
      <c r="P47" s="154"/>
      <c r="Q47" s="153"/>
    </row>
    <row r="48" spans="1:17" s="20" customFormat="1" x14ac:dyDescent="0.25">
      <c r="B48" s="13"/>
      <c r="C48" s="529"/>
      <c r="D48" s="152"/>
      <c r="E48" s="12"/>
      <c r="F48" s="153"/>
      <c r="G48" s="154"/>
      <c r="H48" s="153"/>
      <c r="I48" s="529"/>
      <c r="J48" s="529"/>
      <c r="M48" s="152"/>
      <c r="N48" s="12"/>
      <c r="O48" s="153"/>
      <c r="P48" s="154"/>
      <c r="Q48" s="153"/>
    </row>
    <row r="49" spans="2:17" s="20" customFormat="1" x14ac:dyDescent="0.25">
      <c r="B49" s="13"/>
      <c r="C49" s="529"/>
      <c r="D49" s="152"/>
      <c r="E49" s="12"/>
      <c r="F49" s="153"/>
      <c r="G49" s="154"/>
      <c r="H49" s="153"/>
      <c r="I49" s="529"/>
      <c r="J49" s="529"/>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5"/>
      <c r="N58" s="156"/>
      <c r="O58" s="181"/>
      <c r="P58" s="158"/>
      <c r="Q58" s="181"/>
    </row>
    <row r="59" spans="2:17" s="20" customFormat="1" x14ac:dyDescent="0.25">
      <c r="B59" s="13"/>
      <c r="C59" s="12"/>
      <c r="D59" s="152"/>
      <c r="E59" s="12"/>
      <c r="F59" s="153"/>
      <c r="G59" s="154"/>
      <c r="H59" s="153"/>
      <c r="I59" s="138"/>
      <c r="M59" s="155"/>
      <c r="N59" s="155"/>
      <c r="O59" s="155"/>
      <c r="P59" s="155"/>
      <c r="Q59" s="155"/>
    </row>
    <row r="60" spans="2:17" s="20" customFormat="1" x14ac:dyDescent="0.25">
      <c r="B60" s="13"/>
      <c r="C60" s="12"/>
      <c r="D60" s="155"/>
      <c r="E60" s="156"/>
      <c r="F60" s="181"/>
      <c r="G60" s="158"/>
      <c r="H60" s="181"/>
      <c r="I60" s="138"/>
      <c r="M60" s="155"/>
      <c r="N60" s="155"/>
      <c r="O60" s="155"/>
      <c r="P60" s="155"/>
      <c r="Q60" s="155"/>
    </row>
    <row r="61" spans="2:17" s="20" customFormat="1" x14ac:dyDescent="0.25">
      <c r="B61" s="13"/>
      <c r="C61" s="12"/>
      <c r="D61" s="155"/>
      <c r="E61" s="155"/>
      <c r="F61" s="155"/>
      <c r="G61" s="155"/>
      <c r="H61" s="155"/>
      <c r="I61" s="138"/>
      <c r="M61" s="159"/>
      <c r="N61" s="182"/>
      <c r="O61" s="155"/>
      <c r="P61" s="155"/>
      <c r="Q61" s="155"/>
    </row>
    <row r="62" spans="2:17" s="20" customFormat="1" x14ac:dyDescent="0.25">
      <c r="B62" s="13"/>
      <c r="C62" s="12"/>
      <c r="D62" s="155"/>
      <c r="E62" s="155"/>
      <c r="F62" s="155"/>
      <c r="G62" s="155"/>
      <c r="H62" s="155"/>
      <c r="I62" s="138"/>
      <c r="M62" s="156"/>
      <c r="N62" s="182"/>
      <c r="O62" s="155"/>
      <c r="P62" s="155"/>
      <c r="Q62" s="155"/>
    </row>
    <row r="63" spans="2:17" s="20" customFormat="1" x14ac:dyDescent="0.25">
      <c r="B63" s="13"/>
      <c r="C63" s="12"/>
      <c r="D63" s="159"/>
      <c r="E63" s="182"/>
      <c r="F63" s="155"/>
      <c r="G63" s="155"/>
      <c r="H63" s="155"/>
      <c r="I63" s="138"/>
      <c r="M63" s="155"/>
      <c r="N63" s="182"/>
      <c r="O63" s="155"/>
      <c r="P63" s="155"/>
      <c r="Q63" s="155"/>
    </row>
    <row r="64" spans="2:17" s="20" customFormat="1" ht="14" x14ac:dyDescent="0.25">
      <c r="B64" s="155"/>
      <c r="C64" s="12"/>
      <c r="D64" s="156"/>
      <c r="E64" s="182"/>
      <c r="F64" s="155"/>
      <c r="G64" s="155"/>
      <c r="H64" s="155"/>
      <c r="I64" s="138"/>
      <c r="M64" s="161"/>
      <c r="N64" s="161"/>
      <c r="O64" s="161"/>
      <c r="P64" s="161"/>
      <c r="Q64" s="161"/>
    </row>
    <row r="65" spans="2:17" s="20" customFormat="1" ht="14" x14ac:dyDescent="0.25">
      <c r="B65" s="33"/>
      <c r="C65" s="12"/>
      <c r="D65" s="155"/>
      <c r="E65" s="182"/>
      <c r="F65" s="155"/>
      <c r="G65" s="155"/>
      <c r="H65" s="155"/>
      <c r="I65" s="138"/>
      <c r="M65" s="161"/>
      <c r="N65" s="161"/>
      <c r="O65" s="161"/>
      <c r="P65" s="161"/>
      <c r="Q65" s="161"/>
    </row>
    <row r="66" spans="2:17" s="20" customFormat="1" ht="14" x14ac:dyDescent="0.25">
      <c r="B66" s="33"/>
      <c r="C66" s="12"/>
      <c r="D66" s="161"/>
      <c r="E66" s="161"/>
      <c r="F66" s="161"/>
      <c r="G66" s="161"/>
      <c r="H66" s="161"/>
      <c r="I66" s="138"/>
      <c r="M66" s="162"/>
      <c r="N66" s="183"/>
      <c r="O66" s="161"/>
      <c r="P66" s="161"/>
      <c r="Q66" s="161"/>
    </row>
    <row r="67" spans="2:17" s="20" customFormat="1" ht="14" x14ac:dyDescent="0.25">
      <c r="B67" s="159"/>
      <c r="C67" s="12"/>
      <c r="D67" s="161"/>
      <c r="E67" s="161"/>
      <c r="F67" s="161"/>
      <c r="G67" s="161"/>
      <c r="H67" s="161"/>
      <c r="I67" s="138"/>
      <c r="M67" s="164"/>
      <c r="N67" s="183"/>
      <c r="O67" s="161"/>
      <c r="P67" s="161"/>
      <c r="Q67" s="161"/>
    </row>
    <row r="68" spans="2:17" s="20" customFormat="1" ht="14" x14ac:dyDescent="0.25">
      <c r="B68" s="165"/>
      <c r="C68" s="156"/>
      <c r="D68" s="162"/>
      <c r="E68" s="183"/>
      <c r="F68" s="161"/>
      <c r="G68" s="161"/>
      <c r="H68" s="161"/>
      <c r="I68" s="138"/>
      <c r="M68" s="161"/>
      <c r="N68" s="183"/>
      <c r="O68" s="161"/>
      <c r="P68" s="161"/>
      <c r="Q68" s="161"/>
    </row>
    <row r="69" spans="2:17" s="20" customFormat="1" ht="14" x14ac:dyDescent="0.25">
      <c r="C69" s="33"/>
      <c r="D69" s="164"/>
      <c r="E69" s="183"/>
      <c r="F69" s="161"/>
      <c r="G69" s="161"/>
      <c r="H69" s="161"/>
      <c r="I69" s="138"/>
    </row>
    <row r="70" spans="2:17" s="20" customFormat="1" ht="14" x14ac:dyDescent="0.25">
      <c r="C70" s="33"/>
      <c r="D70" s="161"/>
      <c r="E70" s="183"/>
      <c r="F70" s="161"/>
      <c r="G70" s="161"/>
      <c r="H70" s="161"/>
      <c r="I70" s="138"/>
    </row>
    <row r="71" spans="2:17" s="20" customFormat="1" x14ac:dyDescent="0.25">
      <c r="C71" s="182"/>
      <c r="I71" s="138"/>
    </row>
    <row r="72" spans="2:17" s="20" customFormat="1" x14ac:dyDescent="0.25">
      <c r="C72" s="182"/>
      <c r="I72" s="138"/>
    </row>
    <row r="73" spans="2:17" s="20" customFormat="1" x14ac:dyDescent="0.25">
      <c r="C73" s="182"/>
      <c r="I73" s="138"/>
    </row>
    <row r="74" spans="2:17" s="20" customFormat="1" x14ac:dyDescent="0.25">
      <c r="I74" s="138"/>
    </row>
    <row r="75" spans="2:17" s="20" customFormat="1" x14ac:dyDescent="0.25">
      <c r="I75" s="138"/>
    </row>
    <row r="76" spans="2:17" s="20" customFormat="1" x14ac:dyDescent="0.25">
      <c r="I76" s="138"/>
    </row>
    <row r="77" spans="2:17" s="20" customFormat="1" x14ac:dyDescent="0.25">
      <c r="I77" s="138"/>
    </row>
    <row r="78" spans="2:17" s="20" customFormat="1" x14ac:dyDescent="0.25">
      <c r="I78" s="138"/>
    </row>
    <row r="79" spans="2:17" s="20" customFormat="1" x14ac:dyDescent="0.25">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row r="293" spans="9:9" s="20" customFormat="1" x14ac:dyDescent="0.25"/>
    <row r="294" spans="9:9" s="20" customFormat="1" x14ac:dyDescent="0.25"/>
    <row r="295" spans="9:9" s="20" customFormat="1" x14ac:dyDescent="0.25"/>
    <row r="296" spans="9:9" s="20" customFormat="1" x14ac:dyDescent="0.25"/>
    <row r="297" spans="9:9" s="20" customFormat="1" x14ac:dyDescent="0.25"/>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3:10" s="20" customFormat="1" x14ac:dyDescent="0.25"/>
    <row r="2226" spans="3:10" s="20" customFormat="1" x14ac:dyDescent="0.25"/>
    <row r="2227" spans="3:10" s="20" customFormat="1" x14ac:dyDescent="0.25"/>
    <row r="2228" spans="3:10" x14ac:dyDescent="0.25">
      <c r="C2228" s="20"/>
      <c r="D2228" s="20"/>
      <c r="E2228" s="20"/>
      <c r="F2228" s="20"/>
      <c r="G2228" s="20"/>
      <c r="H2228" s="20"/>
      <c r="I2228" s="20"/>
      <c r="J2228" s="20"/>
    </row>
    <row r="2229" spans="3:10" x14ac:dyDescent="0.25">
      <c r="C2229" s="20"/>
      <c r="D2229" s="20"/>
      <c r="E2229" s="20"/>
      <c r="F2229" s="20"/>
      <c r="G2229" s="20"/>
      <c r="H2229" s="20"/>
      <c r="I2229" s="20"/>
      <c r="J2229" s="20"/>
    </row>
    <row r="2230" spans="3:10" x14ac:dyDescent="0.25">
      <c r="C2230" s="20"/>
      <c r="I2230" s="20"/>
      <c r="J2230" s="20"/>
    </row>
    <row r="2231" spans="3:10" x14ac:dyDescent="0.25">
      <c r="C2231" s="20"/>
      <c r="I2231" s="20"/>
      <c r="J2231" s="20"/>
    </row>
  </sheetData>
  <mergeCells count="3">
    <mergeCell ref="D14:D16"/>
    <mergeCell ref="E17:E19"/>
    <mergeCell ref="E20:E22"/>
  </mergeCells>
  <pageMargins left="0.70866141732283472" right="0.70866141732283472" top="1.0236220472440944" bottom="1.0236220472440944" header="0.39370078740157483" footer="0.39370078740157483"/>
  <pageSetup paperSize="9" scale="64"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5"/>
  <sheetViews>
    <sheetView tabSelected="1" view="pageBreakPreview" zoomScale="70" zoomScaleNormal="100" zoomScaleSheetLayoutView="70" workbookViewId="0">
      <selection activeCell="B3" sqref="B3"/>
    </sheetView>
  </sheetViews>
  <sheetFormatPr baseColWidth="10" defaultColWidth="9.1796875" defaultRowHeight="12.5" x14ac:dyDescent="0.25"/>
  <cols>
    <col min="1" max="1" width="1.1796875" style="5" customWidth="1"/>
    <col min="2" max="2" width="53.1796875" style="5" bestFit="1" customWidth="1"/>
    <col min="3" max="3" width="14.81640625" style="4" bestFit="1" customWidth="1"/>
    <col min="4" max="4" width="21.453125" style="5" bestFit="1" customWidth="1"/>
    <col min="5" max="5" width="5.1796875" style="5" bestFit="1" customWidth="1"/>
    <col min="6" max="6" width="19.1796875" style="5" customWidth="1"/>
    <col min="7" max="7" width="3" style="5" bestFit="1" customWidth="1"/>
    <col min="8" max="8" width="16.81640625" style="5" customWidth="1"/>
    <col min="9" max="9" width="2.1796875" style="5" bestFit="1" customWidth="1"/>
    <col min="10" max="10" width="15.81640625" style="5" customWidth="1"/>
    <col min="11" max="11" width="1.1796875" style="5" customWidth="1"/>
    <col min="12" max="16384" width="9.1796875" style="5"/>
  </cols>
  <sheetData>
    <row r="1" spans="1:13" ht="6" customHeight="1" x14ac:dyDescent="0.25">
      <c r="A1" s="65"/>
      <c r="B1" s="66"/>
      <c r="C1" s="67"/>
      <c r="D1" s="66"/>
      <c r="E1" s="66"/>
      <c r="F1" s="66"/>
      <c r="G1" s="66"/>
      <c r="H1" s="66"/>
      <c r="I1" s="66"/>
      <c r="J1" s="66"/>
      <c r="K1" s="68"/>
    </row>
    <row r="2" spans="1:13" ht="18" customHeight="1" x14ac:dyDescent="0.25">
      <c r="A2" s="32"/>
      <c r="B2" s="69" t="s">
        <v>354</v>
      </c>
      <c r="C2" s="33"/>
      <c r="D2" s="70" t="s">
        <v>455</v>
      </c>
      <c r="E2" s="71"/>
      <c r="F2" s="72">
        <v>45881</v>
      </c>
      <c r="G2" s="73"/>
      <c r="H2" s="73"/>
      <c r="I2" s="71"/>
      <c r="J2" s="74"/>
      <c r="K2" s="75"/>
      <c r="M2" s="76"/>
    </row>
    <row r="3" spans="1:13" ht="18" customHeight="1" x14ac:dyDescent="0.25">
      <c r="A3" s="32"/>
      <c r="B3" s="69" t="s">
        <v>0</v>
      </c>
      <c r="C3" s="77"/>
      <c r="D3" s="78" t="s">
        <v>2</v>
      </c>
      <c r="E3" s="79"/>
      <c r="F3" s="80">
        <v>45883</v>
      </c>
      <c r="G3" s="81"/>
      <c r="H3" s="81"/>
      <c r="I3" s="79"/>
      <c r="J3" s="82"/>
      <c r="K3" s="75"/>
    </row>
    <row r="4" spans="1:13" ht="12.75" customHeight="1" x14ac:dyDescent="0.25">
      <c r="A4" s="32"/>
      <c r="B4" s="83"/>
      <c r="C4" s="77"/>
      <c r="D4" s="78" t="s">
        <v>3</v>
      </c>
      <c r="E4" s="79"/>
      <c r="F4" s="84">
        <v>58</v>
      </c>
      <c r="G4" s="81"/>
      <c r="H4" s="85"/>
      <c r="I4" s="79"/>
      <c r="J4" s="86"/>
      <c r="K4" s="75"/>
    </row>
    <row r="5" spans="1:13" ht="18" customHeight="1" x14ac:dyDescent="0.25">
      <c r="A5" s="32"/>
      <c r="B5" s="87" t="s">
        <v>32</v>
      </c>
      <c r="C5" s="77"/>
      <c r="D5" s="78" t="s">
        <v>1</v>
      </c>
      <c r="E5" s="79"/>
      <c r="F5" s="88">
        <v>45883</v>
      </c>
      <c r="G5" s="81"/>
      <c r="H5" s="85"/>
      <c r="I5" s="79"/>
      <c r="J5" s="86"/>
      <c r="K5" s="75"/>
    </row>
    <row r="6" spans="1:13" ht="15" customHeight="1" x14ac:dyDescent="0.25">
      <c r="A6" s="32"/>
      <c r="B6" s="89"/>
      <c r="C6" s="77"/>
      <c r="D6" s="78" t="s">
        <v>49</v>
      </c>
      <c r="E6" s="90" t="s">
        <v>33</v>
      </c>
      <c r="F6" s="80">
        <v>45852</v>
      </c>
      <c r="G6" s="91" t="s">
        <v>4</v>
      </c>
      <c r="H6" s="80">
        <f>F3</f>
        <v>45883</v>
      </c>
      <c r="I6" s="90" t="s">
        <v>14</v>
      </c>
      <c r="J6" s="92" t="str">
        <f>H6-F6&amp;" days"</f>
        <v>31 days</v>
      </c>
      <c r="K6" s="93"/>
      <c r="M6" s="94"/>
    </row>
    <row r="7" spans="1:13" x14ac:dyDescent="0.25">
      <c r="A7" s="32"/>
      <c r="B7" s="33"/>
      <c r="C7" s="33"/>
      <c r="D7" s="95" t="s">
        <v>142</v>
      </c>
      <c r="E7" s="96" t="s">
        <v>33</v>
      </c>
      <c r="F7" s="97" t="str">
        <f>"01."&amp;TEXT(F6,"MM.jjjj")</f>
        <v>01.07.2025</v>
      </c>
      <c r="G7" s="98" t="s">
        <v>4</v>
      </c>
      <c r="H7" s="97">
        <f>EOMONTH(F6,0)</f>
        <v>45869</v>
      </c>
      <c r="I7" s="99"/>
      <c r="J7" s="100"/>
      <c r="K7" s="75"/>
    </row>
    <row r="8" spans="1:13" ht="13" x14ac:dyDescent="0.25">
      <c r="A8" s="32"/>
      <c r="C8" s="33"/>
      <c r="D8" s="33"/>
      <c r="E8" s="101"/>
      <c r="F8" s="102"/>
      <c r="G8" s="103"/>
      <c r="H8" s="33"/>
      <c r="I8" s="33"/>
      <c r="J8" s="33"/>
      <c r="K8" s="75"/>
    </row>
    <row r="9" spans="1:13" ht="13" x14ac:dyDescent="0.25">
      <c r="A9" s="32"/>
      <c r="B9" s="33"/>
      <c r="C9" s="33"/>
      <c r="D9" s="33"/>
      <c r="E9" s="101"/>
      <c r="F9" s="102"/>
      <c r="G9" s="103"/>
      <c r="H9" s="33"/>
      <c r="I9" s="33"/>
      <c r="J9" s="33"/>
      <c r="K9" s="75"/>
    </row>
    <row r="10" spans="1:13" ht="13" x14ac:dyDescent="0.25">
      <c r="A10" s="32"/>
      <c r="B10" s="33"/>
      <c r="C10" s="5"/>
      <c r="D10" s="33"/>
      <c r="E10" s="101"/>
      <c r="F10" s="102"/>
      <c r="G10" s="103"/>
      <c r="H10" s="33"/>
      <c r="I10" s="33"/>
      <c r="J10" s="33"/>
      <c r="K10" s="75"/>
    </row>
    <row r="11" spans="1:13" ht="18" customHeight="1" x14ac:dyDescent="0.25">
      <c r="A11" s="32"/>
      <c r="B11" s="33"/>
      <c r="C11" s="5"/>
      <c r="D11" s="33"/>
      <c r="E11" s="101"/>
      <c r="F11" s="102"/>
      <c r="G11" s="103"/>
      <c r="H11" s="33"/>
      <c r="I11" s="33"/>
      <c r="J11" s="33"/>
      <c r="K11" s="75"/>
    </row>
    <row r="12" spans="1:13" x14ac:dyDescent="0.25">
      <c r="A12" s="32"/>
      <c r="B12" s="33"/>
      <c r="C12" s="5"/>
      <c r="D12" s="33"/>
      <c r="E12" s="33"/>
      <c r="F12" s="33"/>
      <c r="G12" s="33"/>
      <c r="H12" s="33"/>
      <c r="I12" s="33"/>
      <c r="J12" s="33"/>
      <c r="K12" s="75"/>
    </row>
    <row r="13" spans="1:13" ht="18" x14ac:dyDescent="0.25">
      <c r="A13" s="32"/>
      <c r="B13" s="69" t="s">
        <v>50</v>
      </c>
      <c r="C13" s="104" t="s">
        <v>57</v>
      </c>
      <c r="D13" s="69"/>
      <c r="E13" s="104"/>
      <c r="F13" s="33"/>
      <c r="G13" s="33"/>
      <c r="H13" s="104"/>
      <c r="I13" s="33"/>
      <c r="J13" s="105"/>
      <c r="K13" s="75"/>
    </row>
    <row r="14" spans="1:13" x14ac:dyDescent="0.25">
      <c r="A14" s="32"/>
      <c r="B14" s="33"/>
      <c r="C14" s="106"/>
      <c r="D14" s="33"/>
      <c r="E14" s="106"/>
      <c r="F14" s="33"/>
      <c r="G14" s="33"/>
      <c r="H14" s="106"/>
      <c r="I14" s="33"/>
      <c r="J14" s="33"/>
      <c r="K14" s="75"/>
    </row>
    <row r="15" spans="1:13" ht="15" customHeight="1" x14ac:dyDescent="0.25">
      <c r="A15" s="32"/>
      <c r="B15" s="20" t="s">
        <v>47</v>
      </c>
      <c r="C15" s="107">
        <v>1</v>
      </c>
      <c r="D15" s="108"/>
      <c r="E15" s="107"/>
      <c r="F15" s="33"/>
      <c r="G15" s="33"/>
      <c r="H15" s="107"/>
      <c r="I15" s="33"/>
      <c r="J15" s="33"/>
      <c r="K15" s="75"/>
    </row>
    <row r="16" spans="1:13" ht="15" customHeight="1" x14ac:dyDescent="0.25">
      <c r="A16" s="32"/>
      <c r="B16" s="20" t="s">
        <v>48</v>
      </c>
      <c r="C16" s="107">
        <v>2</v>
      </c>
      <c r="D16" s="108"/>
      <c r="E16" s="107"/>
      <c r="F16" s="33"/>
      <c r="G16" s="33"/>
      <c r="H16" s="107"/>
      <c r="I16" s="33"/>
      <c r="J16" s="20"/>
      <c r="K16" s="75"/>
    </row>
    <row r="17" spans="1:11" ht="15" customHeight="1" x14ac:dyDescent="0.25">
      <c r="A17" s="32"/>
      <c r="B17" s="20" t="s">
        <v>172</v>
      </c>
      <c r="C17" s="107">
        <v>3</v>
      </c>
      <c r="D17" s="108"/>
      <c r="E17" s="107"/>
      <c r="F17" s="33"/>
      <c r="G17" s="33"/>
      <c r="H17" s="107"/>
      <c r="I17" s="33"/>
      <c r="J17" s="105"/>
      <c r="K17" s="75"/>
    </row>
    <row r="18" spans="1:11" ht="15" customHeight="1" x14ac:dyDescent="0.25">
      <c r="A18" s="32"/>
      <c r="B18" s="20" t="s">
        <v>173</v>
      </c>
      <c r="C18" s="107">
        <v>4</v>
      </c>
      <c r="D18" s="108"/>
      <c r="E18" s="107"/>
      <c r="F18" s="33"/>
      <c r="G18" s="33"/>
      <c r="H18" s="107"/>
      <c r="I18" s="33"/>
      <c r="J18" s="105"/>
      <c r="K18" s="75"/>
    </row>
    <row r="19" spans="1:11" ht="15" customHeight="1" x14ac:dyDescent="0.25">
      <c r="A19" s="32"/>
      <c r="B19" s="20" t="s">
        <v>453</v>
      </c>
      <c r="C19" s="107">
        <v>5</v>
      </c>
      <c r="D19" s="108"/>
      <c r="E19" s="107"/>
      <c r="F19" s="33"/>
      <c r="G19" s="33"/>
      <c r="H19" s="107"/>
      <c r="I19" s="33"/>
      <c r="J19" s="105"/>
      <c r="K19" s="75"/>
    </row>
    <row r="20" spans="1:11" ht="15" customHeight="1" x14ac:dyDescent="0.25">
      <c r="A20" s="32"/>
      <c r="B20" s="20" t="s">
        <v>383</v>
      </c>
      <c r="C20" s="107">
        <v>6</v>
      </c>
      <c r="D20" s="108"/>
      <c r="E20" s="107"/>
      <c r="F20" s="33"/>
      <c r="G20" s="33"/>
      <c r="H20" s="107"/>
      <c r="I20" s="33"/>
      <c r="J20" s="109"/>
      <c r="K20" s="75"/>
    </row>
    <row r="21" spans="1:11" ht="15" customHeight="1" x14ac:dyDescent="0.25">
      <c r="A21" s="32"/>
      <c r="B21" s="20" t="s">
        <v>384</v>
      </c>
      <c r="C21" s="107">
        <v>7</v>
      </c>
      <c r="D21" s="108"/>
      <c r="E21" s="107"/>
      <c r="F21" s="33"/>
      <c r="G21" s="33"/>
      <c r="H21" s="107"/>
      <c r="I21" s="33"/>
      <c r="J21" s="110"/>
      <c r="K21" s="75"/>
    </row>
    <row r="22" spans="1:11" ht="15" customHeight="1" x14ac:dyDescent="0.25">
      <c r="A22" s="32"/>
      <c r="B22" s="20" t="s">
        <v>385</v>
      </c>
      <c r="C22" s="107">
        <v>8</v>
      </c>
      <c r="D22" s="108"/>
      <c r="E22" s="107"/>
      <c r="F22" s="33"/>
      <c r="G22" s="33"/>
      <c r="H22" s="107"/>
      <c r="I22" s="33"/>
      <c r="J22" s="110"/>
      <c r="K22" s="75"/>
    </row>
    <row r="23" spans="1:11" ht="15" customHeight="1" x14ac:dyDescent="0.25">
      <c r="A23" s="32"/>
      <c r="B23" s="20" t="s">
        <v>386</v>
      </c>
      <c r="C23" s="107">
        <v>9</v>
      </c>
      <c r="D23" s="108"/>
      <c r="E23" s="107"/>
      <c r="F23" s="33"/>
      <c r="G23" s="33"/>
      <c r="H23" s="107"/>
      <c r="I23" s="33"/>
      <c r="J23" s="110"/>
      <c r="K23" s="75"/>
    </row>
    <row r="24" spans="1:11" ht="15" customHeight="1" x14ac:dyDescent="0.25">
      <c r="A24" s="32"/>
      <c r="B24" s="20" t="s">
        <v>387</v>
      </c>
      <c r="C24" s="107">
        <v>10</v>
      </c>
      <c r="D24" s="108"/>
      <c r="E24" s="107"/>
      <c r="F24" s="33"/>
      <c r="G24" s="33"/>
      <c r="H24" s="107"/>
      <c r="I24" s="33"/>
      <c r="J24" s="110"/>
      <c r="K24" s="75"/>
    </row>
    <row r="25" spans="1:11" ht="15" customHeight="1" x14ac:dyDescent="0.25">
      <c r="A25" s="32"/>
      <c r="B25" s="20" t="s">
        <v>388</v>
      </c>
      <c r="C25" s="107">
        <v>11</v>
      </c>
      <c r="D25" s="108"/>
      <c r="E25" s="107"/>
      <c r="F25" s="33"/>
      <c r="G25" s="33"/>
      <c r="H25" s="107"/>
      <c r="I25" s="33"/>
      <c r="J25" s="110"/>
      <c r="K25" s="75"/>
    </row>
    <row r="26" spans="1:11" ht="15" customHeight="1" x14ac:dyDescent="0.25">
      <c r="A26" s="32"/>
      <c r="B26" s="20" t="s">
        <v>389</v>
      </c>
      <c r="C26" s="107">
        <v>12</v>
      </c>
      <c r="D26" s="108"/>
      <c r="E26" s="107"/>
      <c r="F26" s="33"/>
      <c r="G26" s="33"/>
      <c r="H26" s="107"/>
      <c r="I26" s="33"/>
      <c r="J26" s="110"/>
      <c r="K26" s="75"/>
    </row>
    <row r="27" spans="1:11" ht="15" customHeight="1" x14ac:dyDescent="0.25">
      <c r="A27" s="32"/>
      <c r="B27" s="20" t="s">
        <v>390</v>
      </c>
      <c r="C27" s="107">
        <v>13</v>
      </c>
      <c r="D27" s="108"/>
      <c r="E27" s="107"/>
      <c r="F27" s="33"/>
      <c r="G27" s="33"/>
      <c r="H27" s="107"/>
      <c r="I27" s="33"/>
      <c r="J27" s="110"/>
      <c r="K27" s="75"/>
    </row>
    <row r="28" spans="1:11" ht="15" customHeight="1" x14ac:dyDescent="0.25">
      <c r="A28" s="32"/>
      <c r="B28" s="20" t="s">
        <v>391</v>
      </c>
      <c r="C28" s="107">
        <v>14</v>
      </c>
      <c r="D28" s="108"/>
      <c r="E28" s="107"/>
      <c r="F28" s="33"/>
      <c r="G28" s="33"/>
      <c r="H28" s="107"/>
      <c r="I28" s="33"/>
      <c r="J28" s="110"/>
      <c r="K28" s="75"/>
    </row>
    <row r="29" spans="1:11" ht="15" customHeight="1" x14ac:dyDescent="0.25">
      <c r="A29" s="32"/>
      <c r="B29" s="20" t="s">
        <v>392</v>
      </c>
      <c r="C29" s="107">
        <v>15</v>
      </c>
      <c r="D29" s="108"/>
      <c r="E29" s="107"/>
      <c r="F29" s="33"/>
      <c r="G29" s="33"/>
      <c r="H29" s="107"/>
      <c r="I29" s="33"/>
      <c r="J29" s="110"/>
      <c r="K29" s="75"/>
    </row>
    <row r="30" spans="1:11" ht="15" customHeight="1" x14ac:dyDescent="0.25">
      <c r="A30" s="32"/>
      <c r="B30" s="20" t="s">
        <v>393</v>
      </c>
      <c r="C30" s="107">
        <v>16</v>
      </c>
      <c r="D30" s="108"/>
      <c r="E30" s="107"/>
      <c r="F30" s="33"/>
      <c r="G30" s="33"/>
      <c r="H30" s="107"/>
      <c r="I30" s="33"/>
      <c r="J30" s="110"/>
      <c r="K30" s="75"/>
    </row>
    <row r="31" spans="1:11" ht="15" customHeight="1" x14ac:dyDescent="0.25">
      <c r="A31" s="32"/>
      <c r="B31" s="20" t="s">
        <v>394</v>
      </c>
      <c r="C31" s="107">
        <v>17</v>
      </c>
      <c r="D31" s="108"/>
      <c r="E31" s="107"/>
      <c r="F31" s="33"/>
      <c r="G31" s="33"/>
      <c r="H31" s="107"/>
      <c r="I31" s="33"/>
      <c r="J31" s="110"/>
      <c r="K31" s="75"/>
    </row>
    <row r="32" spans="1:11" ht="15" customHeight="1" x14ac:dyDescent="0.25">
      <c r="A32" s="32"/>
      <c r="B32" s="20" t="s">
        <v>395</v>
      </c>
      <c r="C32" s="107">
        <v>18</v>
      </c>
      <c r="D32" s="108"/>
      <c r="E32" s="107"/>
      <c r="F32" s="33"/>
      <c r="G32" s="33"/>
      <c r="H32" s="107"/>
      <c r="I32" s="33"/>
      <c r="J32" s="110"/>
      <c r="K32" s="75"/>
    </row>
    <row r="33" spans="1:11" ht="15" customHeight="1" x14ac:dyDescent="0.25">
      <c r="A33" s="32"/>
      <c r="B33" s="20" t="s">
        <v>396</v>
      </c>
      <c r="C33" s="107">
        <v>19</v>
      </c>
      <c r="D33" s="108"/>
      <c r="E33" s="107"/>
      <c r="F33" s="33"/>
      <c r="G33" s="33"/>
      <c r="H33" s="107"/>
      <c r="I33" s="33"/>
      <c r="J33" s="110"/>
      <c r="K33" s="75"/>
    </row>
    <row r="34" spans="1:11" ht="15" customHeight="1" x14ac:dyDescent="0.25">
      <c r="A34" s="32"/>
      <c r="B34" s="20" t="s">
        <v>397</v>
      </c>
      <c r="C34" s="107">
        <v>20</v>
      </c>
      <c r="D34" s="108"/>
      <c r="E34" s="107"/>
      <c r="F34" s="33"/>
      <c r="G34" s="33"/>
      <c r="H34" s="107"/>
      <c r="I34" s="33"/>
      <c r="J34" s="110"/>
      <c r="K34" s="75"/>
    </row>
    <row r="35" spans="1:11" ht="15" customHeight="1" x14ac:dyDescent="0.25">
      <c r="A35" s="32"/>
      <c r="B35" s="20" t="s">
        <v>398</v>
      </c>
      <c r="C35" s="107">
        <v>21</v>
      </c>
      <c r="D35" s="108"/>
      <c r="E35" s="107"/>
      <c r="F35" s="33"/>
      <c r="G35" s="33"/>
      <c r="H35" s="107"/>
      <c r="I35" s="33"/>
      <c r="J35" s="110"/>
      <c r="K35" s="75"/>
    </row>
    <row r="36" spans="1:11" ht="15" customHeight="1" x14ac:dyDescent="0.25">
      <c r="A36" s="32"/>
      <c r="B36" s="20" t="s">
        <v>399</v>
      </c>
      <c r="C36" s="107">
        <v>22</v>
      </c>
      <c r="D36" s="108"/>
      <c r="E36" s="107"/>
      <c r="F36" s="33"/>
      <c r="G36" s="33"/>
      <c r="H36" s="107"/>
      <c r="I36" s="33"/>
      <c r="J36" s="110"/>
      <c r="K36" s="75"/>
    </row>
    <row r="37" spans="1:11" ht="15" customHeight="1" x14ac:dyDescent="0.25">
      <c r="A37" s="32"/>
      <c r="B37" s="20" t="s">
        <v>400</v>
      </c>
      <c r="C37" s="107">
        <v>23</v>
      </c>
      <c r="D37" s="108"/>
      <c r="E37" s="107"/>
      <c r="F37" s="33"/>
      <c r="G37" s="33"/>
      <c r="H37" s="107"/>
      <c r="I37" s="33"/>
      <c r="J37" s="110"/>
      <c r="K37" s="75"/>
    </row>
    <row r="38" spans="1:11" ht="15" customHeight="1" x14ac:dyDescent="0.25">
      <c r="A38" s="32"/>
      <c r="B38" s="20" t="s">
        <v>401</v>
      </c>
      <c r="C38" s="107">
        <v>24</v>
      </c>
      <c r="D38" s="108"/>
      <c r="E38" s="107"/>
      <c r="F38" s="33"/>
      <c r="G38" s="33"/>
      <c r="H38" s="107"/>
      <c r="I38" s="33"/>
      <c r="J38" s="110"/>
      <c r="K38" s="75"/>
    </row>
    <row r="39" spans="1:11" ht="15" customHeight="1" x14ac:dyDescent="0.25">
      <c r="A39" s="32"/>
      <c r="B39" s="20" t="s">
        <v>402</v>
      </c>
      <c r="C39" s="107">
        <v>25</v>
      </c>
      <c r="D39" s="108"/>
      <c r="E39" s="107"/>
      <c r="F39" s="33"/>
      <c r="G39" s="33"/>
      <c r="H39" s="107"/>
      <c r="I39" s="33"/>
      <c r="J39" s="110"/>
      <c r="K39" s="75"/>
    </row>
    <row r="40" spans="1:11" ht="15" customHeight="1" x14ac:dyDescent="0.25">
      <c r="A40" s="32"/>
      <c r="B40" s="20" t="s">
        <v>403</v>
      </c>
      <c r="C40" s="107">
        <v>26</v>
      </c>
      <c r="D40" s="108"/>
      <c r="E40" s="107"/>
      <c r="F40" s="33"/>
      <c r="G40" s="33"/>
      <c r="H40" s="107"/>
      <c r="I40" s="33"/>
      <c r="J40" s="110"/>
      <c r="K40" s="75"/>
    </row>
    <row r="41" spans="1:11" ht="15" customHeight="1" x14ac:dyDescent="0.25">
      <c r="A41" s="32"/>
      <c r="B41" s="20" t="s">
        <v>404</v>
      </c>
      <c r="C41" s="107">
        <v>27</v>
      </c>
      <c r="D41" s="108"/>
      <c r="E41" s="107"/>
      <c r="F41" s="33"/>
      <c r="G41" s="33"/>
      <c r="H41" s="107"/>
      <c r="I41" s="33"/>
      <c r="J41" s="110"/>
      <c r="K41" s="75"/>
    </row>
    <row r="42" spans="1:11" ht="15" customHeight="1" x14ac:dyDescent="0.25">
      <c r="A42" s="32"/>
      <c r="B42" s="20" t="s">
        <v>405</v>
      </c>
      <c r="C42" s="107">
        <v>28</v>
      </c>
      <c r="D42" s="108"/>
      <c r="E42" s="107"/>
      <c r="F42" s="33"/>
      <c r="G42" s="33"/>
      <c r="H42" s="107"/>
      <c r="I42" s="33"/>
      <c r="J42" s="110"/>
      <c r="K42" s="75"/>
    </row>
    <row r="43" spans="1:11" ht="15" customHeight="1" x14ac:dyDescent="0.25">
      <c r="A43" s="32"/>
      <c r="B43" s="4" t="s">
        <v>296</v>
      </c>
      <c r="C43" s="107">
        <v>29</v>
      </c>
      <c r="D43" s="108"/>
      <c r="E43" s="107"/>
      <c r="F43" s="33"/>
      <c r="G43" s="33"/>
      <c r="H43" s="107"/>
      <c r="I43" s="33"/>
      <c r="J43" s="110"/>
      <c r="K43" s="75"/>
    </row>
    <row r="44" spans="1:11" ht="15" customHeight="1" x14ac:dyDescent="0.25">
      <c r="A44" s="32"/>
      <c r="B44" s="20" t="s">
        <v>185</v>
      </c>
      <c r="C44" s="107">
        <v>30</v>
      </c>
      <c r="D44" s="108"/>
      <c r="E44" s="107"/>
      <c r="F44" s="33"/>
      <c r="G44" s="33"/>
      <c r="H44" s="107"/>
      <c r="I44" s="33"/>
      <c r="J44" s="110"/>
      <c r="K44" s="75"/>
    </row>
    <row r="45" spans="1:11" ht="15" customHeight="1" x14ac:dyDescent="0.25">
      <c r="A45" s="32"/>
      <c r="B45" s="20" t="s">
        <v>186</v>
      </c>
      <c r="C45" s="107">
        <v>31</v>
      </c>
      <c r="D45" s="108"/>
      <c r="E45" s="107"/>
      <c r="F45" s="33"/>
      <c r="G45" s="33"/>
      <c r="H45" s="107"/>
      <c r="I45" s="33"/>
      <c r="J45" s="110"/>
      <c r="K45" s="75"/>
    </row>
    <row r="46" spans="1:11" ht="15" customHeight="1" x14ac:dyDescent="0.25">
      <c r="A46" s="32"/>
      <c r="B46" s="20" t="s">
        <v>187</v>
      </c>
      <c r="C46" s="107">
        <v>32</v>
      </c>
      <c r="D46" s="108"/>
      <c r="E46" s="107"/>
      <c r="F46" s="33"/>
      <c r="G46" s="33"/>
      <c r="H46" s="107"/>
      <c r="I46" s="33"/>
      <c r="J46" s="110"/>
      <c r="K46" s="75"/>
    </row>
    <row r="47" spans="1:11" ht="15" customHeight="1" x14ac:dyDescent="0.25">
      <c r="A47" s="32"/>
      <c r="B47" s="33" t="s">
        <v>188</v>
      </c>
      <c r="C47" s="107">
        <v>33</v>
      </c>
      <c r="D47" s="108"/>
      <c r="E47" s="107"/>
      <c r="F47" s="33"/>
      <c r="G47" s="33"/>
      <c r="H47" s="107"/>
      <c r="I47" s="33"/>
      <c r="J47" s="109"/>
      <c r="K47" s="75"/>
    </row>
    <row r="48" spans="1:11" ht="15" customHeight="1" x14ac:dyDescent="0.25">
      <c r="A48" s="32"/>
      <c r="B48" s="33" t="s">
        <v>192</v>
      </c>
      <c r="C48" s="107">
        <v>34</v>
      </c>
      <c r="D48" s="108"/>
      <c r="E48" s="107"/>
      <c r="F48" s="33"/>
      <c r="G48" s="33"/>
      <c r="H48" s="107"/>
      <c r="I48" s="33"/>
      <c r="J48" s="109"/>
      <c r="K48" s="75"/>
    </row>
    <row r="49" spans="1:11" ht="15" customHeight="1" x14ac:dyDescent="0.25">
      <c r="A49" s="32"/>
      <c r="B49" s="33"/>
      <c r="C49" s="107"/>
      <c r="D49" s="108"/>
      <c r="E49" s="107"/>
      <c r="F49" s="33"/>
      <c r="G49" s="33"/>
      <c r="H49" s="107"/>
      <c r="I49" s="33"/>
      <c r="J49" s="109"/>
      <c r="K49" s="75"/>
    </row>
    <row r="50" spans="1:11" ht="15" customHeight="1" x14ac:dyDescent="0.25">
      <c r="A50" s="32"/>
      <c r="B50" s="33"/>
      <c r="C50" s="107"/>
      <c r="D50" s="108"/>
      <c r="E50" s="107"/>
      <c r="F50" s="33"/>
      <c r="G50" s="33"/>
      <c r="H50" s="107"/>
      <c r="I50" s="33"/>
      <c r="J50" s="109"/>
      <c r="K50" s="75"/>
    </row>
    <row r="51" spans="1:11" ht="12.75" customHeight="1" x14ac:dyDescent="0.25">
      <c r="A51" s="111"/>
      <c r="B51" s="112"/>
      <c r="C51" s="36"/>
      <c r="D51" s="112"/>
      <c r="E51" s="112"/>
      <c r="F51" s="112"/>
      <c r="G51" s="112"/>
      <c r="H51" s="112"/>
      <c r="I51" s="112"/>
      <c r="J51" s="113"/>
      <c r="K51" s="114"/>
    </row>
    <row r="52" spans="1:11" ht="13" x14ac:dyDescent="0.25">
      <c r="C52" s="115"/>
      <c r="J52" s="116"/>
    </row>
    <row r="53" spans="1:11" x14ac:dyDescent="0.25">
      <c r="B53" s="33"/>
      <c r="J53" s="116"/>
    </row>
    <row r="54" spans="1:11" x14ac:dyDescent="0.25">
      <c r="J54" s="116"/>
    </row>
    <row r="55" spans="1:11" x14ac:dyDescent="0.25">
      <c r="J55" s="116"/>
    </row>
    <row r="58" spans="1:11" ht="13" x14ac:dyDescent="0.25">
      <c r="C58" s="115"/>
    </row>
    <row r="59" spans="1:11" ht="13" x14ac:dyDescent="0.25">
      <c r="C59" s="115"/>
    </row>
    <row r="60" spans="1:11" ht="13" x14ac:dyDescent="0.25">
      <c r="C60" s="115"/>
    </row>
    <row r="65" spans="3:3" x14ac:dyDescent="0.25">
      <c r="C65" s="117"/>
    </row>
  </sheetData>
  <phoneticPr fontId="5"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topLeftCell="B1"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9.179687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29.179687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58</v>
      </c>
      <c r="G4" s="79"/>
      <c r="H4" s="123"/>
      <c r="I4" s="79"/>
      <c r="J4" s="86"/>
      <c r="K4" s="184"/>
      <c r="M4" s="231"/>
      <c r="N4" s="20"/>
      <c r="O4" s="3"/>
      <c r="P4" s="20"/>
      <c r="Q4" s="231"/>
    </row>
    <row r="5" spans="1:17" s="5" customFormat="1" ht="18" x14ac:dyDescent="0.25">
      <c r="A5" s="32"/>
      <c r="B5" s="124" t="s">
        <v>336</v>
      </c>
      <c r="C5" s="87"/>
      <c r="D5" s="78" t="str">
        <f>'Cover Sheet'!D5</f>
        <v>Monthly Period</v>
      </c>
      <c r="E5" s="79"/>
      <c r="F5" s="88">
        <f>'Cover Sheet'!F5</f>
        <v>45883</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231"/>
      <c r="N6" s="3"/>
      <c r="O6" s="259"/>
      <c r="P6" s="3"/>
      <c r="Q6" s="259"/>
    </row>
    <row r="7" spans="1:17" s="5" customFormat="1" ht="13" x14ac:dyDescent="0.25">
      <c r="A7" s="32"/>
      <c r="B7" s="33"/>
      <c r="C7" s="33"/>
      <c r="D7" s="127" t="str">
        <f>'Cover Sheet'!D7</f>
        <v>Collection Period</v>
      </c>
      <c r="E7" s="128" t="s">
        <v>33</v>
      </c>
      <c r="F7" s="128" t="str">
        <f>'Cover Sheet'!F7</f>
        <v>01.07.2025</v>
      </c>
      <c r="G7" s="96" t="s">
        <v>4</v>
      </c>
      <c r="H7" s="128">
        <f>'Cover Sheet'!H7</f>
        <v>45869</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137"/>
      <c r="C12" s="137"/>
      <c r="K12" s="75"/>
      <c r="M12" s="20"/>
      <c r="N12" s="20"/>
      <c r="O12" s="20"/>
      <c r="P12" s="20"/>
      <c r="Q12" s="20"/>
    </row>
    <row r="13" spans="1:17" ht="29.5" thickBot="1" x14ac:dyDescent="0.3">
      <c r="A13" s="29"/>
      <c r="B13" s="13"/>
      <c r="C13" s="12"/>
      <c r="D13" s="308" t="s">
        <v>76</v>
      </c>
      <c r="E13" s="343" t="s">
        <v>75</v>
      </c>
      <c r="F13" s="265" t="s">
        <v>198</v>
      </c>
      <c r="G13" s="289" t="s">
        <v>61</v>
      </c>
      <c r="H13" s="344" t="s">
        <v>199</v>
      </c>
      <c r="I13" s="5"/>
      <c r="K13" s="139"/>
      <c r="M13" s="171"/>
      <c r="N13" s="142"/>
      <c r="O13" s="172"/>
      <c r="P13" s="305"/>
      <c r="Q13" s="305"/>
    </row>
    <row r="14" spans="1:17" x14ac:dyDescent="0.25">
      <c r="A14" s="29"/>
      <c r="B14" s="13"/>
      <c r="C14" s="12"/>
      <c r="D14" s="438" t="s">
        <v>550</v>
      </c>
      <c r="E14" s="439">
        <v>2010765772.6399934</v>
      </c>
      <c r="F14" s="440">
        <v>0.97162040521552029</v>
      </c>
      <c r="G14" s="441">
        <v>201923</v>
      </c>
      <c r="H14" s="442">
        <v>0.96987905511205896</v>
      </c>
      <c r="I14" s="5"/>
      <c r="K14" s="139"/>
      <c r="M14" s="443"/>
      <c r="N14" s="444"/>
      <c r="O14" s="445"/>
      <c r="P14" s="446"/>
      <c r="Q14" s="445"/>
    </row>
    <row r="15" spans="1:17" ht="13" thickBot="1" x14ac:dyDescent="0.3">
      <c r="A15" s="29"/>
      <c r="B15" s="13"/>
      <c r="C15" s="12"/>
      <c r="D15" s="447" t="s">
        <v>277</v>
      </c>
      <c r="E15" s="448">
        <v>58731493.829999767</v>
      </c>
      <c r="F15" s="449">
        <v>2.8379594784476193E-2</v>
      </c>
      <c r="G15" s="450">
        <v>6271</v>
      </c>
      <c r="H15" s="451">
        <v>3.0120944887941054E-2</v>
      </c>
      <c r="I15" s="5"/>
      <c r="K15" s="139"/>
      <c r="M15" s="443"/>
      <c r="N15" s="444"/>
      <c r="O15" s="445"/>
      <c r="P15" s="446"/>
      <c r="Q15" s="445"/>
    </row>
    <row r="16" spans="1:17" ht="14" thickTop="1" thickBot="1" x14ac:dyDescent="0.3">
      <c r="A16" s="29"/>
      <c r="B16" s="13"/>
      <c r="C16" s="12"/>
      <c r="D16" s="452" t="s">
        <v>35</v>
      </c>
      <c r="E16" s="453">
        <f>SUM(E14:E15)</f>
        <v>2069497266.4699931</v>
      </c>
      <c r="F16" s="454">
        <f>ROUND(SUM(F14:F15),0)</f>
        <v>1</v>
      </c>
      <c r="G16" s="455">
        <f>SUM(G14:G15)</f>
        <v>208194</v>
      </c>
      <c r="H16" s="456">
        <f>SUM(H14:H15)</f>
        <v>1</v>
      </c>
      <c r="I16" s="5"/>
      <c r="K16" s="139"/>
      <c r="M16" s="457"/>
      <c r="N16" s="458"/>
      <c r="O16" s="459"/>
      <c r="P16" s="460"/>
      <c r="Q16" s="459"/>
    </row>
    <row r="17" spans="1:17" x14ac:dyDescent="0.25">
      <c r="A17" s="29"/>
      <c r="B17" s="13"/>
      <c r="C17" s="12"/>
      <c r="D17" s="461"/>
      <c r="E17" s="461"/>
      <c r="F17" s="461"/>
      <c r="G17" s="461"/>
      <c r="H17" s="461"/>
      <c r="I17" s="5"/>
      <c r="K17" s="139"/>
      <c r="M17" s="155"/>
      <c r="N17" s="155"/>
      <c r="O17" s="155"/>
      <c r="P17" s="155"/>
      <c r="Q17" s="155"/>
    </row>
    <row r="18" spans="1:17" x14ac:dyDescent="0.25">
      <c r="A18" s="29"/>
      <c r="B18" s="13"/>
      <c r="C18" s="12"/>
      <c r="D18" s="461"/>
      <c r="E18" s="182"/>
      <c r="F18" s="461"/>
      <c r="G18" s="462"/>
      <c r="H18" s="461"/>
      <c r="I18" s="5"/>
      <c r="K18" s="139"/>
      <c r="M18" s="155"/>
      <c r="N18" s="182"/>
      <c r="O18" s="155"/>
      <c r="P18" s="158"/>
      <c r="Q18" s="155"/>
    </row>
    <row r="19" spans="1:17" ht="13" thickBot="1" x14ac:dyDescent="0.3">
      <c r="A19" s="29"/>
      <c r="B19" s="13"/>
      <c r="C19" s="12"/>
      <c r="D19" s="461"/>
      <c r="E19" s="461"/>
      <c r="F19" s="461"/>
      <c r="G19" s="461"/>
      <c r="H19" s="461"/>
      <c r="I19" s="33"/>
      <c r="K19" s="139"/>
      <c r="M19" s="155"/>
      <c r="N19" s="155"/>
      <c r="O19" s="155"/>
      <c r="P19" s="155"/>
      <c r="Q19" s="155"/>
    </row>
    <row r="20" spans="1:17" ht="29.5" thickBot="1" x14ac:dyDescent="0.3">
      <c r="A20" s="29"/>
      <c r="B20" s="13"/>
      <c r="C20" s="12"/>
      <c r="D20" s="308" t="s">
        <v>77</v>
      </c>
      <c r="E20" s="343" t="s">
        <v>75</v>
      </c>
      <c r="F20" s="265" t="s">
        <v>198</v>
      </c>
      <c r="G20" s="289" t="s">
        <v>61</v>
      </c>
      <c r="H20" s="344" t="s">
        <v>199</v>
      </c>
      <c r="I20" s="381"/>
      <c r="K20" s="139"/>
      <c r="M20" s="171"/>
      <c r="N20" s="142"/>
      <c r="O20" s="172"/>
      <c r="P20" s="305"/>
      <c r="Q20" s="305"/>
    </row>
    <row r="21" spans="1:17" x14ac:dyDescent="0.25">
      <c r="A21" s="29"/>
      <c r="B21" s="13"/>
      <c r="C21" s="12"/>
      <c r="D21" s="463" t="s">
        <v>551</v>
      </c>
      <c r="E21" s="439">
        <v>903730236.76000237</v>
      </c>
      <c r="F21" s="440">
        <v>0.43669071295828304</v>
      </c>
      <c r="G21" s="441">
        <v>89210</v>
      </c>
      <c r="H21" s="442">
        <v>0.42849457717321343</v>
      </c>
      <c r="I21" s="20"/>
      <c r="K21" s="139"/>
      <c r="M21" s="443"/>
      <c r="N21" s="444"/>
      <c r="O21" s="445"/>
      <c r="P21" s="446"/>
      <c r="Q21" s="445"/>
    </row>
    <row r="22" spans="1:17" ht="13" thickBot="1" x14ac:dyDescent="0.3">
      <c r="A22" s="29"/>
      <c r="B22" s="13"/>
      <c r="C22" s="12"/>
      <c r="D22" s="464" t="s">
        <v>552</v>
      </c>
      <c r="E22" s="448">
        <v>1165767029.7099822</v>
      </c>
      <c r="F22" s="465">
        <v>0.56330928704170924</v>
      </c>
      <c r="G22" s="450">
        <v>118984</v>
      </c>
      <c r="H22" s="466">
        <v>0.57150542282678651</v>
      </c>
      <c r="I22" s="383"/>
      <c r="K22" s="139"/>
      <c r="M22" s="443"/>
      <c r="N22" s="444"/>
      <c r="O22" s="445"/>
      <c r="P22" s="446"/>
      <c r="Q22" s="445"/>
    </row>
    <row r="23" spans="1:17" ht="14" thickTop="1" thickBot="1" x14ac:dyDescent="0.3">
      <c r="A23" s="29"/>
      <c r="B23" s="13"/>
      <c r="C23" s="12"/>
      <c r="D23" s="467" t="s">
        <v>35</v>
      </c>
      <c r="E23" s="453">
        <f>SUM(E21:E22)</f>
        <v>2069497266.4699845</v>
      </c>
      <c r="F23" s="454">
        <f>ROUND(SUM(F21:F22),0)</f>
        <v>1</v>
      </c>
      <c r="G23" s="455">
        <f>SUM(G21:G22)</f>
        <v>208194</v>
      </c>
      <c r="H23" s="456">
        <f>SUM(H21:H22)</f>
        <v>1</v>
      </c>
      <c r="I23" s="20"/>
      <c r="K23" s="139"/>
      <c r="M23" s="457"/>
      <c r="N23" s="458"/>
      <c r="O23" s="459"/>
      <c r="P23" s="460"/>
      <c r="Q23" s="459"/>
    </row>
    <row r="24" spans="1:17" ht="13" x14ac:dyDescent="0.25">
      <c r="A24" s="29"/>
      <c r="B24" s="13"/>
      <c r="C24" s="12"/>
      <c r="D24" s="468"/>
      <c r="E24" s="469"/>
      <c r="F24" s="470"/>
      <c r="G24" s="471"/>
      <c r="H24" s="470"/>
      <c r="I24" s="20"/>
      <c r="K24" s="139"/>
      <c r="M24" s="457"/>
      <c r="N24" s="458"/>
      <c r="O24" s="459"/>
      <c r="P24" s="460"/>
      <c r="Q24" s="459"/>
    </row>
    <row r="25" spans="1:17" ht="13" x14ac:dyDescent="0.25">
      <c r="A25" s="29"/>
      <c r="B25" s="13"/>
      <c r="C25" s="12"/>
      <c r="D25" s="468"/>
      <c r="E25" s="469"/>
      <c r="F25" s="470"/>
      <c r="G25" s="471"/>
      <c r="H25" s="470"/>
      <c r="I25" s="20"/>
      <c r="K25" s="139"/>
      <c r="M25" s="457"/>
      <c r="N25" s="458"/>
      <c r="O25" s="459"/>
      <c r="P25" s="460"/>
      <c r="Q25" s="459"/>
    </row>
    <row r="26" spans="1:17" x14ac:dyDescent="0.25">
      <c r="A26" s="29"/>
      <c r="B26" s="13"/>
      <c r="C26" s="12"/>
      <c r="I26" s="20"/>
      <c r="K26" s="139"/>
    </row>
    <row r="27" spans="1:17" ht="14.5" x14ac:dyDescent="0.25">
      <c r="A27" s="29"/>
      <c r="B27" s="13"/>
      <c r="C27" s="12"/>
      <c r="D27" s="171"/>
      <c r="E27" s="142"/>
      <c r="F27" s="172"/>
      <c r="G27" s="305"/>
      <c r="H27" s="305"/>
      <c r="I27" s="472"/>
      <c r="K27" s="139"/>
      <c r="M27" s="171"/>
      <c r="N27" s="142"/>
      <c r="O27" s="172"/>
      <c r="P27" s="305"/>
      <c r="Q27" s="305"/>
    </row>
    <row r="28" spans="1:17" x14ac:dyDescent="0.25">
      <c r="A28" s="29"/>
      <c r="B28" s="13"/>
      <c r="C28" s="12"/>
      <c r="D28" s="443"/>
      <c r="E28" s="444"/>
      <c r="F28" s="445"/>
      <c r="G28" s="446"/>
      <c r="H28" s="445"/>
      <c r="I28" s="473"/>
      <c r="K28" s="139"/>
      <c r="M28" s="443"/>
      <c r="N28" s="444"/>
      <c r="O28" s="445"/>
      <c r="P28" s="446"/>
      <c r="Q28" s="445"/>
    </row>
    <row r="29" spans="1:17" x14ac:dyDescent="0.25">
      <c r="A29" s="29"/>
      <c r="B29" s="13"/>
      <c r="C29" s="12"/>
      <c r="D29" s="443"/>
      <c r="E29" s="444"/>
      <c r="F29" s="445"/>
      <c r="G29" s="446"/>
      <c r="H29" s="445"/>
      <c r="I29" s="20"/>
      <c r="K29" s="139"/>
      <c r="M29" s="443"/>
      <c r="N29" s="444"/>
      <c r="O29" s="445"/>
      <c r="P29" s="446"/>
      <c r="Q29" s="445"/>
    </row>
    <row r="30" spans="1:17" ht="13" x14ac:dyDescent="0.25">
      <c r="A30" s="29"/>
      <c r="B30" s="13"/>
      <c r="C30" s="12"/>
      <c r="D30" s="457"/>
      <c r="E30" s="458"/>
      <c r="F30" s="459"/>
      <c r="G30" s="460"/>
      <c r="H30" s="459"/>
      <c r="I30" s="5"/>
      <c r="J30" s="138"/>
      <c r="K30" s="139"/>
      <c r="M30" s="457"/>
      <c r="N30" s="458"/>
      <c r="O30" s="459"/>
      <c r="P30" s="460"/>
      <c r="Q30" s="459"/>
    </row>
    <row r="31" spans="1:17" x14ac:dyDescent="0.25">
      <c r="A31" s="29"/>
      <c r="B31" s="13"/>
      <c r="C31" s="12"/>
      <c r="D31" s="20"/>
      <c r="E31" s="20"/>
      <c r="F31" s="20"/>
      <c r="G31" s="20"/>
      <c r="H31" s="155"/>
      <c r="I31" s="5"/>
      <c r="J31" s="138"/>
      <c r="K31" s="139"/>
      <c r="Q31" s="155"/>
    </row>
    <row r="32" spans="1:17" x14ac:dyDescent="0.25">
      <c r="A32" s="29"/>
      <c r="B32" s="13"/>
      <c r="C32" s="12"/>
      <c r="D32" s="20"/>
      <c r="E32" s="20"/>
      <c r="F32" s="20"/>
      <c r="G32" s="20"/>
      <c r="H32" s="155"/>
      <c r="I32" s="5"/>
      <c r="J32" s="138"/>
      <c r="K32" s="139"/>
      <c r="Q32" s="155"/>
    </row>
    <row r="33" spans="1:17" x14ac:dyDescent="0.25">
      <c r="A33" s="29"/>
      <c r="B33" s="13"/>
      <c r="C33" s="12"/>
      <c r="D33" s="20"/>
      <c r="E33" s="20"/>
      <c r="F33" s="20"/>
      <c r="G33" s="20"/>
      <c r="H33" s="155"/>
      <c r="I33" s="5"/>
      <c r="J33" s="138"/>
      <c r="K33" s="139"/>
      <c r="Q33" s="155"/>
    </row>
    <row r="34" spans="1:17" ht="14.5" x14ac:dyDescent="0.25">
      <c r="A34" s="29"/>
      <c r="B34" s="13"/>
      <c r="C34" s="12"/>
      <c r="D34" s="474"/>
      <c r="E34" s="475"/>
      <c r="F34" s="476"/>
      <c r="G34" s="155"/>
      <c r="H34" s="20"/>
      <c r="I34" s="5"/>
      <c r="J34" s="138"/>
      <c r="K34" s="139"/>
      <c r="M34" s="477"/>
      <c r="N34" s="475"/>
      <c r="O34" s="476"/>
      <c r="P34" s="155"/>
    </row>
    <row r="35" spans="1:17" x14ac:dyDescent="0.25">
      <c r="A35" s="29"/>
      <c r="B35" s="13"/>
      <c r="C35" s="12"/>
      <c r="D35" s="155"/>
      <c r="E35" s="156"/>
      <c r="F35" s="156"/>
      <c r="G35" s="20"/>
      <c r="H35" s="20"/>
      <c r="I35" s="5"/>
      <c r="J35" s="138"/>
      <c r="K35" s="139"/>
      <c r="M35" s="155"/>
      <c r="N35" s="156"/>
      <c r="O35" s="156"/>
    </row>
    <row r="36" spans="1:17" x14ac:dyDescent="0.25">
      <c r="A36" s="29"/>
      <c r="B36" s="13"/>
      <c r="C36" s="12"/>
      <c r="D36" s="155"/>
      <c r="E36" s="156"/>
      <c r="F36" s="156"/>
      <c r="G36" s="20"/>
      <c r="H36" s="20"/>
      <c r="I36" s="5"/>
      <c r="J36" s="138"/>
      <c r="K36" s="139"/>
      <c r="M36" s="155"/>
      <c r="N36" s="156"/>
      <c r="O36" s="156"/>
    </row>
    <row r="37" spans="1:17" ht="13" x14ac:dyDescent="0.25">
      <c r="A37" s="29"/>
      <c r="B37" s="13"/>
      <c r="C37" s="12"/>
      <c r="D37" s="457"/>
      <c r="E37" s="478"/>
      <c r="F37" s="478"/>
      <c r="G37" s="23"/>
      <c r="H37" s="23"/>
      <c r="I37" s="5"/>
      <c r="J37" s="20"/>
      <c r="K37" s="139"/>
      <c r="M37" s="457"/>
      <c r="N37" s="478"/>
      <c r="O37" s="478"/>
      <c r="P37" s="23"/>
      <c r="Q37" s="23"/>
    </row>
    <row r="38" spans="1:17" ht="13" x14ac:dyDescent="0.25">
      <c r="A38" s="29"/>
      <c r="B38" s="13"/>
      <c r="C38" s="12"/>
      <c r="D38" s="457"/>
      <c r="E38" s="478"/>
      <c r="F38" s="478"/>
      <c r="G38" s="23"/>
      <c r="H38" s="23"/>
      <c r="I38" s="5"/>
      <c r="J38" s="20"/>
      <c r="K38" s="139"/>
      <c r="M38" s="457"/>
      <c r="N38" s="478"/>
      <c r="O38" s="478"/>
      <c r="P38" s="23"/>
      <c r="Q38" s="23"/>
    </row>
    <row r="39" spans="1:17" ht="13" x14ac:dyDescent="0.25">
      <c r="A39" s="29"/>
      <c r="B39" s="13"/>
      <c r="C39" s="12"/>
      <c r="D39" s="468"/>
      <c r="E39" s="478"/>
      <c r="F39" s="478"/>
      <c r="G39" s="185"/>
      <c r="H39" s="185"/>
      <c r="I39" s="5"/>
      <c r="J39" s="20"/>
      <c r="K39" s="139"/>
      <c r="M39" s="457"/>
      <c r="N39" s="478"/>
      <c r="O39" s="478"/>
      <c r="P39" s="23"/>
      <c r="Q39" s="23"/>
    </row>
    <row r="40" spans="1:17" ht="13" x14ac:dyDescent="0.25">
      <c r="A40" s="29"/>
      <c r="B40" s="13"/>
      <c r="C40" s="12"/>
      <c r="D40" s="468"/>
      <c r="E40" s="478"/>
      <c r="F40" s="478"/>
      <c r="G40" s="185"/>
      <c r="H40" s="185"/>
      <c r="I40" s="5"/>
      <c r="J40" s="20"/>
      <c r="K40" s="139"/>
      <c r="M40" s="457"/>
      <c r="N40" s="478"/>
      <c r="O40" s="478"/>
      <c r="P40" s="23"/>
      <c r="Q40" s="23"/>
    </row>
    <row r="41" spans="1:17" ht="13" x14ac:dyDescent="0.25">
      <c r="A41" s="29"/>
      <c r="B41" s="13"/>
      <c r="C41" s="12"/>
      <c r="D41" s="468"/>
      <c r="E41" s="478"/>
      <c r="F41" s="478"/>
      <c r="G41" s="185"/>
      <c r="H41" s="185"/>
      <c r="I41" s="5"/>
      <c r="J41" s="20"/>
      <c r="K41" s="139"/>
      <c r="M41" s="457"/>
      <c r="N41" s="478"/>
      <c r="O41" s="478"/>
      <c r="P41" s="23"/>
      <c r="Q41" s="23"/>
    </row>
    <row r="42" spans="1:17" ht="13" x14ac:dyDescent="0.25">
      <c r="A42" s="29"/>
      <c r="B42" s="13"/>
      <c r="C42" s="12"/>
      <c r="D42" s="468"/>
      <c r="E42" s="478"/>
      <c r="F42" s="478"/>
      <c r="G42" s="185"/>
      <c r="H42" s="185"/>
      <c r="I42" s="5"/>
      <c r="J42" s="20"/>
      <c r="K42" s="139"/>
      <c r="M42" s="457"/>
      <c r="N42" s="478"/>
      <c r="O42" s="478"/>
      <c r="P42" s="23"/>
      <c r="Q42" s="23"/>
    </row>
    <row r="43" spans="1:17" ht="13" x14ac:dyDescent="0.25">
      <c r="A43" s="29"/>
      <c r="B43" s="13"/>
      <c r="C43" s="12"/>
      <c r="D43" s="468"/>
      <c r="E43" s="478"/>
      <c r="F43" s="478"/>
      <c r="G43" s="185"/>
      <c r="H43" s="185"/>
      <c r="I43" s="5"/>
      <c r="J43" s="20"/>
      <c r="K43" s="139"/>
      <c r="M43" s="457"/>
      <c r="N43" s="478"/>
      <c r="O43" s="478"/>
      <c r="P43" s="23"/>
      <c r="Q43" s="23"/>
    </row>
    <row r="44" spans="1:17" ht="13" x14ac:dyDescent="0.25">
      <c r="A44" s="29"/>
      <c r="B44" s="13"/>
      <c r="C44" s="12"/>
      <c r="D44" s="468"/>
      <c r="E44" s="478"/>
      <c r="F44" s="478"/>
      <c r="G44" s="185"/>
      <c r="H44" s="185"/>
      <c r="I44" s="5"/>
      <c r="J44" s="20"/>
      <c r="K44" s="139"/>
      <c r="M44" s="457"/>
      <c r="N44" s="478"/>
      <c r="O44" s="478"/>
      <c r="P44" s="23"/>
      <c r="Q44" s="23"/>
    </row>
    <row r="45" spans="1:17" ht="13" x14ac:dyDescent="0.25">
      <c r="A45" s="29"/>
      <c r="B45" s="13"/>
      <c r="C45" s="12"/>
      <c r="D45" s="468"/>
      <c r="E45" s="478"/>
      <c r="F45" s="478"/>
      <c r="G45" s="185"/>
      <c r="H45" s="185"/>
      <c r="I45" s="5"/>
      <c r="J45" s="20"/>
      <c r="K45" s="139"/>
      <c r="M45" s="457"/>
      <c r="N45" s="478"/>
      <c r="O45" s="478"/>
      <c r="P45" s="23"/>
      <c r="Q45" s="23"/>
    </row>
    <row r="46" spans="1:17" ht="13" x14ac:dyDescent="0.25">
      <c r="A46" s="29"/>
      <c r="B46" s="13"/>
      <c r="C46" s="12"/>
      <c r="D46" s="468"/>
      <c r="E46" s="478"/>
      <c r="F46" s="478"/>
      <c r="G46" s="185"/>
      <c r="H46" s="185"/>
      <c r="I46" s="5"/>
      <c r="J46" s="20"/>
      <c r="K46" s="139"/>
      <c r="M46" s="457"/>
      <c r="N46" s="478"/>
      <c r="O46" s="478"/>
      <c r="P46" s="23"/>
      <c r="Q46" s="23"/>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68"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R5685"/>
  <sheetViews>
    <sheetView view="pageBreakPreview" zoomScale="80" zoomScaleNormal="75"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7.54296875" style="4" customWidth="1"/>
    <col min="5" max="5" width="18.54296875" style="4" customWidth="1"/>
    <col min="6" max="6" width="17.1796875" style="4" customWidth="1"/>
    <col min="7" max="8" width="19" style="4" customWidth="1"/>
    <col min="9" max="9" width="19.81640625" style="4" customWidth="1"/>
    <col min="10" max="10" width="12.81640625" style="4" customWidth="1"/>
    <col min="11" max="11" width="1.1796875" style="4" customWidth="1"/>
    <col min="12" max="12" width="4.1796875" style="4" customWidth="1"/>
    <col min="13" max="13" width="22" style="4" customWidth="1"/>
    <col min="14" max="14" width="18.54296875" style="4" customWidth="1"/>
    <col min="15" max="15" width="17.1796875" style="4" customWidth="1"/>
    <col min="16" max="17" width="19" style="4" customWidth="1"/>
    <col min="18"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c r="R2" s="20"/>
    </row>
    <row r="3" spans="1:18"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c r="R3" s="20"/>
    </row>
    <row r="4" spans="1:18" s="5" customFormat="1" ht="13" x14ac:dyDescent="0.25">
      <c r="A4" s="32"/>
      <c r="B4" s="121"/>
      <c r="C4" s="108"/>
      <c r="D4" s="78" t="str">
        <f>'Cover Sheet'!D4</f>
        <v>Period  No</v>
      </c>
      <c r="E4" s="79"/>
      <c r="F4" s="122">
        <f>'Cover Sheet'!F4</f>
        <v>58</v>
      </c>
      <c r="G4" s="79"/>
      <c r="H4" s="123"/>
      <c r="I4" s="79"/>
      <c r="J4" s="86"/>
      <c r="K4" s="184"/>
      <c r="M4" s="231"/>
      <c r="N4" s="20"/>
      <c r="O4" s="3"/>
      <c r="P4" s="20"/>
      <c r="Q4" s="231"/>
      <c r="R4" s="20"/>
    </row>
    <row r="5" spans="1:18" s="5" customFormat="1" ht="18" x14ac:dyDescent="0.25">
      <c r="A5" s="32"/>
      <c r="B5" s="124" t="s">
        <v>337</v>
      </c>
      <c r="C5" s="87"/>
      <c r="D5" s="78" t="str">
        <f>'Cover Sheet'!D5</f>
        <v>Monthly Period</v>
      </c>
      <c r="E5" s="79"/>
      <c r="F5" s="88">
        <f>'Cover Sheet'!F5</f>
        <v>45883</v>
      </c>
      <c r="G5" s="79"/>
      <c r="H5" s="123"/>
      <c r="I5" s="79"/>
      <c r="J5" s="86"/>
      <c r="K5" s="93"/>
      <c r="M5" s="231"/>
      <c r="N5" s="20"/>
      <c r="O5" s="307"/>
      <c r="P5" s="20"/>
      <c r="Q5" s="231"/>
      <c r="R5" s="20"/>
    </row>
    <row r="6" spans="1:18" s="5" customFormat="1" ht="15" customHeight="1" x14ac:dyDescent="0.25">
      <c r="A6" s="32"/>
      <c r="B6" s="89"/>
      <c r="C6" s="77"/>
      <c r="D6" s="125" t="str">
        <f>'Cover Sheet'!D6</f>
        <v>Interest Period</v>
      </c>
      <c r="E6" s="120" t="s">
        <v>33</v>
      </c>
      <c r="F6" s="120">
        <f>'Cover Sheet'!F6</f>
        <v>45852</v>
      </c>
      <c r="G6" s="120" t="s">
        <v>4</v>
      </c>
      <c r="H6" s="120">
        <f>'Cover Sheet'!H6</f>
        <v>45883</v>
      </c>
      <c r="I6" s="90" t="s">
        <v>14</v>
      </c>
      <c r="J6" s="92" t="str">
        <f>'Cover Sheet'!J6</f>
        <v>31 days</v>
      </c>
      <c r="K6" s="93"/>
      <c r="M6" s="231"/>
      <c r="N6" s="3"/>
      <c r="O6" s="259"/>
      <c r="P6" s="3"/>
      <c r="Q6" s="259"/>
      <c r="R6" s="20"/>
    </row>
    <row r="7" spans="1:18" s="5" customFormat="1" ht="13" x14ac:dyDescent="0.25">
      <c r="A7" s="32"/>
      <c r="B7" s="33"/>
      <c r="C7" s="33"/>
      <c r="D7" s="127" t="s">
        <v>142</v>
      </c>
      <c r="E7" s="128" t="s">
        <v>33</v>
      </c>
      <c r="F7" s="128" t="str">
        <f>'Cover Sheet'!F7</f>
        <v>01.07.2025</v>
      </c>
      <c r="G7" s="128" t="s">
        <v>4</v>
      </c>
      <c r="H7" s="128">
        <f>'Cover Sheet'!H7</f>
        <v>45869</v>
      </c>
      <c r="I7" s="99"/>
      <c r="J7" s="100"/>
      <c r="K7" s="93"/>
      <c r="M7" s="231"/>
      <c r="N7" s="20"/>
      <c r="O7" s="262"/>
      <c r="P7" s="3"/>
      <c r="Q7" s="259"/>
      <c r="R7" s="20"/>
    </row>
    <row r="8" spans="1:18" s="5" customFormat="1" ht="13" x14ac:dyDescent="0.25">
      <c r="A8" s="32"/>
      <c r="B8" s="33"/>
      <c r="C8" s="33"/>
      <c r="D8" s="33"/>
      <c r="E8" s="103"/>
      <c r="F8" s="102"/>
      <c r="G8" s="103"/>
      <c r="H8" s="33"/>
      <c r="I8" s="129"/>
      <c r="J8" s="33"/>
      <c r="K8" s="93"/>
      <c r="M8" s="20"/>
      <c r="N8" s="263"/>
      <c r="O8" s="3"/>
      <c r="P8" s="263"/>
      <c r="Q8" s="20"/>
      <c r="R8" s="20"/>
    </row>
    <row r="9" spans="1:18" s="5" customFormat="1" x14ac:dyDescent="0.25">
      <c r="A9" s="32"/>
      <c r="B9" s="33"/>
      <c r="C9" s="33"/>
      <c r="D9" s="33"/>
      <c r="E9" s="33"/>
      <c r="F9" s="33"/>
      <c r="G9" s="33"/>
      <c r="H9" s="33"/>
      <c r="I9" s="33"/>
      <c r="J9" s="33"/>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8" x14ac:dyDescent="0.25">
      <c r="A11" s="32"/>
      <c r="B11" s="132"/>
      <c r="C11" s="33"/>
      <c r="D11" s="33"/>
      <c r="E11" s="33"/>
      <c r="F11" s="20"/>
      <c r="G11" s="186"/>
      <c r="H11" s="186"/>
      <c r="I11" s="20"/>
      <c r="J11" s="33"/>
      <c r="K11" s="75"/>
      <c r="M11" s="47"/>
      <c r="N11" s="20"/>
      <c r="O11" s="20"/>
      <c r="P11" s="187"/>
      <c r="Q11" s="187"/>
      <c r="R11" s="20"/>
    </row>
    <row r="12" spans="1:18" s="5" customFormat="1" ht="13" thickBot="1" x14ac:dyDescent="0.3">
      <c r="A12" s="32"/>
      <c r="B12" s="33"/>
      <c r="C12" s="33"/>
      <c r="D12" s="33"/>
      <c r="E12" s="33"/>
      <c r="F12" s="20"/>
      <c r="G12" s="186"/>
      <c r="H12" s="186"/>
      <c r="I12" s="20"/>
      <c r="J12" s="33"/>
      <c r="K12" s="75"/>
      <c r="M12" s="20"/>
      <c r="N12" s="20"/>
      <c r="O12" s="20"/>
      <c r="P12" s="187"/>
      <c r="Q12" s="187"/>
      <c r="R12" s="20"/>
    </row>
    <row r="13" spans="1:18" s="5" customFormat="1" ht="45" customHeight="1" thickBot="1" x14ac:dyDescent="0.3">
      <c r="A13" s="32"/>
      <c r="B13" s="304"/>
      <c r="C13" s="20"/>
      <c r="D13" s="403" t="s">
        <v>205</v>
      </c>
      <c r="E13" s="289" t="s">
        <v>75</v>
      </c>
      <c r="F13" s="265" t="s">
        <v>198</v>
      </c>
      <c r="G13" s="289" t="s">
        <v>61</v>
      </c>
      <c r="H13" s="289" t="s">
        <v>199</v>
      </c>
      <c r="I13" s="344" t="s">
        <v>206</v>
      </c>
      <c r="J13" s="33"/>
      <c r="K13" s="75"/>
      <c r="M13" s="141"/>
      <c r="N13" s="305"/>
      <c r="O13" s="172"/>
      <c r="P13" s="305"/>
      <c r="Q13" s="305"/>
      <c r="R13" s="20"/>
    </row>
    <row r="14" spans="1:18" s="5" customFormat="1" x14ac:dyDescent="0.25">
      <c r="A14" s="32"/>
      <c r="B14" s="137"/>
      <c r="C14" s="137"/>
      <c r="D14" s="404" t="s">
        <v>207</v>
      </c>
      <c r="E14" s="405">
        <v>862634491.84999347</v>
      </c>
      <c r="F14" s="406">
        <v>0.41683287329072599</v>
      </c>
      <c r="G14" s="407">
        <v>88713</v>
      </c>
      <c r="H14" s="406">
        <v>0.42610738061615611</v>
      </c>
      <c r="I14" s="408">
        <v>0</v>
      </c>
      <c r="J14" s="33"/>
      <c r="K14" s="75"/>
      <c r="M14" s="152"/>
      <c r="N14" s="12"/>
      <c r="O14" s="153"/>
      <c r="P14" s="154"/>
      <c r="Q14" s="153"/>
      <c r="R14" s="20"/>
    </row>
    <row r="15" spans="1:18" x14ac:dyDescent="0.25">
      <c r="A15" s="29"/>
      <c r="B15" s="13"/>
      <c r="C15" s="12"/>
      <c r="D15" s="409" t="s">
        <v>584</v>
      </c>
      <c r="E15" s="410">
        <v>39244665.55999998</v>
      </c>
      <c r="F15" s="411">
        <v>1.8963381201725724E-2</v>
      </c>
      <c r="G15" s="412">
        <v>5557</v>
      </c>
      <c r="H15" s="411">
        <v>2.6691451242591046E-2</v>
      </c>
      <c r="I15" s="413">
        <v>3.6185472144363739E-2</v>
      </c>
      <c r="J15" s="20"/>
      <c r="K15" s="139"/>
      <c r="M15" s="152"/>
      <c r="N15" s="12"/>
      <c r="O15" s="153"/>
      <c r="P15" s="154"/>
      <c r="Q15" s="153"/>
      <c r="R15" s="20"/>
    </row>
    <row r="16" spans="1:18" x14ac:dyDescent="0.25">
      <c r="A16" s="29"/>
      <c r="B16" s="13"/>
      <c r="C16" s="12"/>
      <c r="D16" s="409" t="s">
        <v>585</v>
      </c>
      <c r="E16" s="410">
        <v>101165860.74000055</v>
      </c>
      <c r="F16" s="411">
        <v>4.8884268841080415E-2</v>
      </c>
      <c r="G16" s="412">
        <v>13117</v>
      </c>
      <c r="H16" s="411">
        <v>6.3003736899238216E-2</v>
      </c>
      <c r="I16" s="413">
        <v>7.8813423108578015E-2</v>
      </c>
      <c r="J16" s="20"/>
      <c r="K16" s="139"/>
      <c r="M16" s="152"/>
      <c r="N16" s="12"/>
      <c r="O16" s="153"/>
      <c r="P16" s="154"/>
      <c r="Q16" s="153"/>
      <c r="R16" s="20"/>
    </row>
    <row r="17" spans="1:18" x14ac:dyDescent="0.25">
      <c r="A17" s="29"/>
      <c r="B17" s="13"/>
      <c r="C17" s="12"/>
      <c r="D17" s="409" t="s">
        <v>586</v>
      </c>
      <c r="E17" s="410">
        <v>131421898.67000043</v>
      </c>
      <c r="F17" s="411">
        <v>6.3504262991451274E-2</v>
      </c>
      <c r="G17" s="412">
        <v>15848</v>
      </c>
      <c r="H17" s="411">
        <v>7.6121309932082576E-2</v>
      </c>
      <c r="I17" s="413">
        <v>0.12316241669547059</v>
      </c>
      <c r="J17" s="20"/>
      <c r="K17" s="139"/>
      <c r="M17" s="152"/>
      <c r="N17" s="12"/>
      <c r="O17" s="153"/>
      <c r="P17" s="154"/>
      <c r="Q17" s="153"/>
      <c r="R17" s="20"/>
    </row>
    <row r="18" spans="1:18" x14ac:dyDescent="0.25">
      <c r="A18" s="29"/>
      <c r="B18" s="13"/>
      <c r="C18" s="12"/>
      <c r="D18" s="409" t="s">
        <v>587</v>
      </c>
      <c r="E18" s="410">
        <v>124183019.96000007</v>
      </c>
      <c r="F18" s="411">
        <v>6.0006370615711187E-2</v>
      </c>
      <c r="G18" s="412">
        <v>13958</v>
      </c>
      <c r="H18" s="411">
        <v>6.7043238517920781E-2</v>
      </c>
      <c r="I18" s="413">
        <v>0.15935736546630988</v>
      </c>
      <c r="J18" s="20"/>
      <c r="K18" s="139"/>
      <c r="M18" s="152"/>
      <c r="N18" s="12"/>
      <c r="O18" s="153"/>
      <c r="P18" s="154"/>
      <c r="Q18" s="153"/>
      <c r="R18" s="20"/>
    </row>
    <row r="19" spans="1:18" x14ac:dyDescent="0.25">
      <c r="A19" s="29"/>
      <c r="B19" s="13"/>
      <c r="C19" s="12"/>
      <c r="D19" s="409" t="s">
        <v>588</v>
      </c>
      <c r="E19" s="410">
        <v>97011689.320000127</v>
      </c>
      <c r="F19" s="411">
        <v>4.6876935230494743E-2</v>
      </c>
      <c r="G19" s="412">
        <v>10719</v>
      </c>
      <c r="H19" s="411">
        <v>5.1485633591746162E-2</v>
      </c>
      <c r="I19" s="413">
        <v>0.19405889099974821</v>
      </c>
      <c r="J19" s="20"/>
      <c r="K19" s="139"/>
      <c r="M19" s="152"/>
      <c r="N19" s="12"/>
      <c r="O19" s="153"/>
      <c r="P19" s="154"/>
      <c r="Q19" s="153"/>
      <c r="R19" s="20"/>
    </row>
    <row r="20" spans="1:18" x14ac:dyDescent="0.25">
      <c r="A20" s="29"/>
      <c r="B20" s="13"/>
      <c r="C20" s="12"/>
      <c r="D20" s="409" t="s">
        <v>589</v>
      </c>
      <c r="E20" s="410">
        <v>152061422.64999941</v>
      </c>
      <c r="F20" s="411">
        <v>7.3477469680051741E-2</v>
      </c>
      <c r="G20" s="412">
        <v>14372</v>
      </c>
      <c r="H20" s="411">
        <v>6.9031768446737182E-2</v>
      </c>
      <c r="I20" s="413">
        <v>0.20620452946889564</v>
      </c>
      <c r="J20" s="20"/>
      <c r="K20" s="139"/>
      <c r="M20" s="152"/>
      <c r="N20" s="12"/>
      <c r="O20" s="153"/>
      <c r="P20" s="154"/>
      <c r="Q20" s="153"/>
      <c r="R20" s="20"/>
    </row>
    <row r="21" spans="1:18" x14ac:dyDescent="0.25">
      <c r="A21" s="29"/>
      <c r="B21" s="13"/>
      <c r="C21" s="12"/>
      <c r="D21" s="409" t="s">
        <v>590</v>
      </c>
      <c r="E21" s="410">
        <v>79205049.419999868</v>
      </c>
      <c r="F21" s="411">
        <v>3.8272604029626067E-2</v>
      </c>
      <c r="G21" s="412">
        <v>7547</v>
      </c>
      <c r="H21" s="411">
        <v>3.6249843895597378E-2</v>
      </c>
      <c r="I21" s="413">
        <v>0.2383436384862504</v>
      </c>
      <c r="J21" s="20"/>
      <c r="K21" s="139"/>
      <c r="M21" s="152"/>
      <c r="N21" s="12"/>
      <c r="O21" s="153"/>
      <c r="P21" s="154"/>
      <c r="Q21" s="153"/>
      <c r="R21" s="20"/>
    </row>
    <row r="22" spans="1:18" x14ac:dyDescent="0.25">
      <c r="A22" s="29"/>
      <c r="B22" s="13"/>
      <c r="C22" s="12"/>
      <c r="D22" s="409" t="s">
        <v>591</v>
      </c>
      <c r="E22" s="410">
        <v>62898538.690000042</v>
      </c>
      <c r="F22" s="411">
        <v>3.0393148958968108E-2</v>
      </c>
      <c r="G22" s="412">
        <v>5860</v>
      </c>
      <c r="H22" s="411">
        <v>2.8146824596289997E-2</v>
      </c>
      <c r="I22" s="413">
        <v>0.26550713208950644</v>
      </c>
      <c r="J22" s="20"/>
      <c r="K22" s="139"/>
      <c r="M22" s="152"/>
      <c r="N22" s="12"/>
      <c r="O22" s="153"/>
      <c r="P22" s="154"/>
      <c r="Q22" s="153"/>
      <c r="R22" s="20"/>
    </row>
    <row r="23" spans="1:18" x14ac:dyDescent="0.25">
      <c r="A23" s="29"/>
      <c r="B23" s="13"/>
      <c r="C23" s="12"/>
      <c r="D23" s="409" t="s">
        <v>592</v>
      </c>
      <c r="E23" s="410">
        <v>55769551.32</v>
      </c>
      <c r="F23" s="411">
        <v>2.6948357083422338E-2</v>
      </c>
      <c r="G23" s="412">
        <v>5033</v>
      </c>
      <c r="H23" s="411">
        <v>2.417456795104566E-2</v>
      </c>
      <c r="I23" s="413">
        <v>0.28740027069381491</v>
      </c>
      <c r="J23" s="20"/>
      <c r="K23" s="139"/>
      <c r="M23" s="152"/>
      <c r="N23" s="12"/>
      <c r="O23" s="153"/>
      <c r="P23" s="154"/>
      <c r="Q23" s="153"/>
      <c r="R23" s="20"/>
    </row>
    <row r="24" spans="1:18" x14ac:dyDescent="0.25">
      <c r="A24" s="29"/>
      <c r="B24" s="13"/>
      <c r="C24" s="12"/>
      <c r="D24" s="409" t="s">
        <v>593</v>
      </c>
      <c r="E24" s="410">
        <v>28892443.300000034</v>
      </c>
      <c r="F24" s="411">
        <v>1.3961092758185994E-2</v>
      </c>
      <c r="G24" s="412">
        <v>2676</v>
      </c>
      <c r="H24" s="411">
        <v>1.2853396351479869E-2</v>
      </c>
      <c r="I24" s="413">
        <v>0.31308482930989656</v>
      </c>
      <c r="J24" s="20"/>
      <c r="K24" s="139"/>
      <c r="M24" s="152"/>
      <c r="N24" s="12"/>
      <c r="O24" s="153"/>
      <c r="P24" s="154"/>
      <c r="Q24" s="153"/>
      <c r="R24" s="20"/>
    </row>
    <row r="25" spans="1:18" x14ac:dyDescent="0.25">
      <c r="A25" s="29"/>
      <c r="B25" s="13"/>
      <c r="C25" s="12"/>
      <c r="D25" s="409" t="s">
        <v>594</v>
      </c>
      <c r="E25" s="410">
        <v>103564642.66000013</v>
      </c>
      <c r="F25" s="411">
        <v>5.004338219622452E-2</v>
      </c>
      <c r="G25" s="412">
        <v>8261</v>
      </c>
      <c r="H25" s="411">
        <v>3.9679337540947386E-2</v>
      </c>
      <c r="I25" s="413">
        <v>0.30500406760227267</v>
      </c>
      <c r="J25" s="20"/>
      <c r="K25" s="139"/>
      <c r="M25" s="152"/>
      <c r="N25" s="12"/>
      <c r="O25" s="153"/>
      <c r="P25" s="154"/>
      <c r="Q25" s="153"/>
      <c r="R25" s="20"/>
    </row>
    <row r="26" spans="1:18" x14ac:dyDescent="0.25">
      <c r="A26" s="29"/>
      <c r="B26" s="13"/>
      <c r="C26" s="12"/>
      <c r="D26" s="409" t="s">
        <v>595</v>
      </c>
      <c r="E26" s="410">
        <v>19603738.430000003</v>
      </c>
      <c r="F26" s="411">
        <v>9.4727056409398651E-3</v>
      </c>
      <c r="G26" s="412">
        <v>1679</v>
      </c>
      <c r="H26" s="411">
        <v>8.0645936001998136E-3</v>
      </c>
      <c r="I26" s="413">
        <v>0.34105085393402829</v>
      </c>
      <c r="J26" s="20"/>
      <c r="K26" s="139"/>
      <c r="M26" s="152"/>
      <c r="N26" s="12"/>
      <c r="O26" s="153"/>
      <c r="P26" s="154"/>
      <c r="Q26" s="153"/>
      <c r="R26" s="20"/>
    </row>
    <row r="27" spans="1:18" x14ac:dyDescent="0.25">
      <c r="A27" s="29"/>
      <c r="B27" s="13"/>
      <c r="C27" s="12"/>
      <c r="D27" s="409" t="s">
        <v>596</v>
      </c>
      <c r="E27" s="410">
        <v>26799843.229999956</v>
      </c>
      <c r="F27" s="411">
        <v>1.2949929272297711E-2</v>
      </c>
      <c r="G27" s="412">
        <v>2230</v>
      </c>
      <c r="H27" s="411">
        <v>1.0711163626233224E-2</v>
      </c>
      <c r="I27" s="413">
        <v>0.35953550072283441</v>
      </c>
      <c r="J27" s="20"/>
      <c r="K27" s="139"/>
      <c r="M27" s="152"/>
      <c r="N27" s="12"/>
      <c r="O27" s="153"/>
      <c r="P27" s="154"/>
      <c r="Q27" s="153"/>
      <c r="R27" s="20"/>
    </row>
    <row r="28" spans="1:18" x14ac:dyDescent="0.25">
      <c r="A28" s="29"/>
      <c r="B28" s="13"/>
      <c r="C28" s="12"/>
      <c r="D28" s="409" t="s">
        <v>597</v>
      </c>
      <c r="E28" s="410">
        <v>16124501.289999975</v>
      </c>
      <c r="F28" s="411">
        <v>7.791506445188009E-3</v>
      </c>
      <c r="G28" s="412">
        <v>1381</v>
      </c>
      <c r="H28" s="411">
        <v>6.6332363084430869E-3</v>
      </c>
      <c r="I28" s="413">
        <v>0.37852473505798456</v>
      </c>
      <c r="J28" s="20"/>
      <c r="K28" s="139"/>
      <c r="M28" s="152"/>
      <c r="N28" s="12"/>
      <c r="O28" s="153"/>
      <c r="P28" s="154"/>
      <c r="Q28" s="153"/>
      <c r="R28" s="20"/>
    </row>
    <row r="29" spans="1:18" x14ac:dyDescent="0.25">
      <c r="A29" s="29"/>
      <c r="B29" s="13"/>
      <c r="C29" s="12"/>
      <c r="D29" s="409" t="s">
        <v>598</v>
      </c>
      <c r="E29" s="410">
        <v>12595034.040000007</v>
      </c>
      <c r="F29" s="411">
        <v>6.086035601044165E-3</v>
      </c>
      <c r="G29" s="412">
        <v>1098</v>
      </c>
      <c r="H29" s="411">
        <v>5.2739272025130405E-3</v>
      </c>
      <c r="I29" s="413">
        <v>0.391198827941724</v>
      </c>
      <c r="J29" s="20"/>
      <c r="K29" s="139"/>
      <c r="M29" s="152"/>
      <c r="N29" s="12"/>
      <c r="O29" s="153"/>
      <c r="P29" s="154"/>
      <c r="Q29" s="153"/>
      <c r="R29" s="20"/>
    </row>
    <row r="30" spans="1:18" x14ac:dyDescent="0.25">
      <c r="A30" s="29"/>
      <c r="B30" s="13"/>
      <c r="C30" s="12"/>
      <c r="D30" s="409" t="s">
        <v>599</v>
      </c>
      <c r="E30" s="410">
        <v>34610849.180000022</v>
      </c>
      <c r="F30" s="411">
        <v>1.6724278761206926E-2</v>
      </c>
      <c r="G30" s="412">
        <v>2484</v>
      </c>
      <c r="H30" s="411">
        <v>1.1931179572898354E-2</v>
      </c>
      <c r="I30" s="413">
        <v>0.37246913948605159</v>
      </c>
      <c r="J30" s="20"/>
      <c r="K30" s="139"/>
      <c r="M30" s="152"/>
      <c r="N30" s="12"/>
      <c r="O30" s="153"/>
      <c r="P30" s="154"/>
      <c r="Q30" s="153"/>
      <c r="R30" s="20"/>
    </row>
    <row r="31" spans="1:18" ht="13" thickBot="1" x14ac:dyDescent="0.3">
      <c r="A31" s="29"/>
      <c r="B31" s="13"/>
      <c r="C31" s="12"/>
      <c r="D31" s="414" t="s">
        <v>600</v>
      </c>
      <c r="E31" s="415">
        <v>121710026.16000001</v>
      </c>
      <c r="F31" s="416">
        <v>5.881139740165215E-2</v>
      </c>
      <c r="G31" s="417">
        <v>7661</v>
      </c>
      <c r="H31" s="416">
        <v>3.6797410107880152E-2</v>
      </c>
      <c r="I31" s="418">
        <v>0.44895083678515652</v>
      </c>
      <c r="J31" s="20"/>
      <c r="K31" s="139"/>
      <c r="M31" s="152"/>
      <c r="N31" s="12"/>
      <c r="O31" s="153"/>
      <c r="P31" s="154"/>
      <c r="Q31" s="153"/>
      <c r="R31" s="20"/>
    </row>
    <row r="32" spans="1:18" ht="14" thickTop="1" thickBot="1" x14ac:dyDescent="0.3">
      <c r="A32" s="29"/>
      <c r="B32" s="159"/>
      <c r="C32" s="182"/>
      <c r="D32" s="419" t="s">
        <v>35</v>
      </c>
      <c r="E32" s="420">
        <f>SUM(E14:E31)</f>
        <v>2069497266.4699941</v>
      </c>
      <c r="F32" s="421">
        <f>ROUND(SUM(F14:F31),0)</f>
        <v>1</v>
      </c>
      <c r="G32" s="422">
        <f>SUM(G14:G31)</f>
        <v>208194</v>
      </c>
      <c r="H32" s="421">
        <f>SUM(H14:H31)</f>
        <v>1.0000000000000002</v>
      </c>
      <c r="I32" s="423">
        <f>E41</f>
        <v>0.16078053766776929</v>
      </c>
      <c r="J32" s="20"/>
      <c r="K32" s="139"/>
      <c r="M32" s="424"/>
      <c r="N32" s="425"/>
      <c r="O32" s="426"/>
      <c r="P32" s="427"/>
      <c r="Q32" s="426"/>
      <c r="R32" s="20"/>
    </row>
    <row r="33" spans="1:18" ht="13" x14ac:dyDescent="0.25">
      <c r="A33" s="29"/>
      <c r="B33" s="159"/>
      <c r="C33" s="182"/>
      <c r="D33" s="424"/>
      <c r="E33" s="425"/>
      <c r="F33" s="426"/>
      <c r="G33" s="427"/>
      <c r="H33" s="426"/>
      <c r="I33" s="138"/>
      <c r="J33" s="20"/>
      <c r="K33" s="139"/>
      <c r="M33" s="424"/>
      <c r="N33" s="425"/>
      <c r="O33" s="426"/>
      <c r="P33" s="427"/>
      <c r="Q33" s="426"/>
      <c r="R33" s="20"/>
    </row>
    <row r="34" spans="1:18" x14ac:dyDescent="0.25">
      <c r="A34" s="29"/>
      <c r="B34" s="20"/>
      <c r="C34" s="20"/>
      <c r="D34" s="20"/>
      <c r="E34" s="20"/>
      <c r="F34" s="20"/>
      <c r="G34" s="20"/>
      <c r="H34" s="20"/>
      <c r="I34" s="138"/>
      <c r="J34" s="20"/>
      <c r="K34" s="139"/>
      <c r="M34" s="20"/>
      <c r="N34" s="20"/>
      <c r="O34" s="20"/>
      <c r="P34" s="20"/>
      <c r="Q34" s="20"/>
      <c r="R34" s="20"/>
    </row>
    <row r="35" spans="1:18" ht="13" thickBot="1" x14ac:dyDescent="0.3">
      <c r="A35" s="29"/>
      <c r="B35" s="20"/>
      <c r="C35" s="20"/>
      <c r="D35" s="20"/>
      <c r="E35" s="20"/>
      <c r="F35" s="20"/>
      <c r="G35" s="20"/>
      <c r="H35" s="20"/>
      <c r="I35" s="138"/>
      <c r="J35" s="20"/>
      <c r="K35" s="139"/>
      <c r="M35" s="20"/>
      <c r="N35" s="20"/>
      <c r="O35" s="20"/>
      <c r="P35" s="20"/>
      <c r="Q35" s="20"/>
      <c r="R35" s="20"/>
    </row>
    <row r="36" spans="1:18" ht="29.5" thickBot="1" x14ac:dyDescent="0.3">
      <c r="A36" s="29"/>
      <c r="B36" s="20"/>
      <c r="C36" s="20"/>
      <c r="D36" s="428" t="s">
        <v>175</v>
      </c>
      <c r="E36" s="429" t="s">
        <v>208</v>
      </c>
      <c r="F36" s="430" t="s">
        <v>204</v>
      </c>
      <c r="G36" s="20"/>
      <c r="H36" s="20"/>
      <c r="I36" s="138"/>
      <c r="J36" s="20"/>
      <c r="K36" s="139"/>
      <c r="M36" s="20"/>
      <c r="N36" s="20"/>
      <c r="O36" s="20"/>
      <c r="P36" s="20"/>
      <c r="Q36" s="20"/>
      <c r="R36" s="20"/>
    </row>
    <row r="37" spans="1:18" x14ac:dyDescent="0.25">
      <c r="A37" s="29"/>
      <c r="B37" s="20"/>
      <c r="C37" s="20"/>
      <c r="D37" s="431" t="s">
        <v>202</v>
      </c>
      <c r="E37" s="953">
        <v>3630.9603383863168</v>
      </c>
      <c r="F37" s="954">
        <v>6326.8984749876627</v>
      </c>
      <c r="G37" s="20"/>
      <c r="H37" s="20"/>
      <c r="I37" s="138"/>
      <c r="J37" s="20"/>
      <c r="K37" s="139"/>
      <c r="M37" s="20"/>
      <c r="N37" s="20"/>
      <c r="O37" s="20"/>
      <c r="P37" s="20"/>
      <c r="Q37" s="20"/>
      <c r="R37" s="20"/>
    </row>
    <row r="38" spans="1:18" x14ac:dyDescent="0.25">
      <c r="A38" s="29"/>
      <c r="B38" s="20"/>
      <c r="C38" s="20"/>
      <c r="D38" s="432" t="s">
        <v>203</v>
      </c>
      <c r="E38" s="955">
        <v>22583.332479514364</v>
      </c>
      <c r="F38" s="956">
        <v>25349.876729438154</v>
      </c>
      <c r="G38" s="20"/>
      <c r="H38" s="20"/>
      <c r="I38" s="138"/>
      <c r="J38" s="20"/>
      <c r="K38" s="139"/>
      <c r="M38" s="20"/>
      <c r="N38" s="20"/>
      <c r="O38" s="20"/>
      <c r="P38" s="20"/>
      <c r="Q38" s="20"/>
      <c r="R38" s="20"/>
    </row>
    <row r="39" spans="1:18" hidden="1" x14ac:dyDescent="0.25">
      <c r="A39" s="29"/>
      <c r="B39" s="20"/>
      <c r="C39" s="20"/>
      <c r="D39" s="433" t="s">
        <v>176</v>
      </c>
      <c r="E39" s="957"/>
      <c r="F39" s="958">
        <v>1</v>
      </c>
      <c r="G39" s="20"/>
      <c r="H39" s="20"/>
      <c r="I39" s="138"/>
      <c r="J39" s="20"/>
      <c r="K39" s="139"/>
      <c r="M39" s="20"/>
      <c r="N39" s="20"/>
      <c r="O39" s="20"/>
      <c r="P39" s="20"/>
      <c r="Q39" s="20"/>
      <c r="R39" s="20"/>
    </row>
    <row r="40" spans="1:18" ht="13" hidden="1" thickBot="1" x14ac:dyDescent="0.3">
      <c r="A40" s="29"/>
      <c r="B40" s="20"/>
      <c r="C40" s="20"/>
      <c r="D40" s="434" t="s">
        <v>177</v>
      </c>
      <c r="E40" s="959"/>
      <c r="F40" s="960">
        <v>262652</v>
      </c>
      <c r="G40" s="20"/>
      <c r="H40" s="20"/>
      <c r="I40" s="138"/>
      <c r="J40" s="20"/>
      <c r="K40" s="139"/>
      <c r="M40" s="20"/>
      <c r="N40" s="20"/>
      <c r="O40" s="20"/>
      <c r="P40" s="20"/>
      <c r="Q40" s="20"/>
      <c r="R40" s="20"/>
    </row>
    <row r="41" spans="1:18" ht="13.5" thickBot="1" x14ac:dyDescent="0.3">
      <c r="A41" s="29"/>
      <c r="B41" s="20"/>
      <c r="C41" s="20"/>
      <c r="D41" s="435" t="s">
        <v>117</v>
      </c>
      <c r="E41" s="436">
        <f>E37/E38</f>
        <v>0.16078053766776929</v>
      </c>
      <c r="F41" s="437">
        <f>F37/F38</f>
        <v>0.24958300754340157</v>
      </c>
      <c r="G41" s="20"/>
      <c r="H41" s="20"/>
      <c r="I41" s="138"/>
      <c r="J41" s="20"/>
      <c r="K41" s="139"/>
      <c r="M41" s="20"/>
      <c r="N41" s="20"/>
      <c r="O41" s="20"/>
      <c r="P41" s="20"/>
      <c r="Q41" s="20"/>
      <c r="R41" s="20"/>
    </row>
    <row r="42" spans="1:18" x14ac:dyDescent="0.25">
      <c r="A42" s="29"/>
      <c r="B42" s="20"/>
      <c r="C42" s="20"/>
      <c r="D42" s="20"/>
      <c r="E42" s="20"/>
      <c r="F42" s="20"/>
      <c r="G42" s="20"/>
      <c r="H42" s="20"/>
      <c r="I42" s="138"/>
      <c r="J42" s="20"/>
      <c r="K42" s="139"/>
      <c r="M42" s="20"/>
      <c r="N42" s="20"/>
      <c r="O42" s="20"/>
      <c r="P42" s="20"/>
      <c r="Q42" s="20"/>
      <c r="R42" s="20"/>
    </row>
    <row r="43" spans="1:18" x14ac:dyDescent="0.25">
      <c r="A43" s="35"/>
      <c r="B43" s="36"/>
      <c r="C43" s="36"/>
      <c r="D43" s="36"/>
      <c r="E43" s="36"/>
      <c r="F43" s="36"/>
      <c r="G43" s="36"/>
      <c r="H43" s="36"/>
      <c r="I43" s="200"/>
      <c r="J43" s="36"/>
      <c r="K43" s="151"/>
      <c r="M43" s="20"/>
      <c r="N43" s="20"/>
      <c r="O43" s="20"/>
      <c r="P43" s="20"/>
      <c r="Q43" s="20"/>
      <c r="R43" s="20"/>
    </row>
    <row r="44" spans="1:18" x14ac:dyDescent="0.25">
      <c r="I44" s="306"/>
      <c r="M44" s="20"/>
      <c r="N44" s="20"/>
      <c r="O44" s="20"/>
      <c r="P44" s="20"/>
      <c r="Q44" s="20"/>
      <c r="R44" s="20"/>
    </row>
    <row r="45" spans="1:18" x14ac:dyDescent="0.25">
      <c r="C45" s="20"/>
      <c r="D45" s="56"/>
      <c r="E45" s="56"/>
      <c r="F45" s="56"/>
      <c r="G45" s="56"/>
      <c r="I45" s="306"/>
      <c r="M45" s="20"/>
      <c r="N45" s="20"/>
      <c r="O45" s="20"/>
      <c r="P45" s="20"/>
      <c r="Q45" s="20"/>
      <c r="R45" s="20"/>
    </row>
    <row r="46" spans="1:18" x14ac:dyDescent="0.25">
      <c r="C46" s="20"/>
      <c r="D46" s="57"/>
      <c r="E46" s="57"/>
      <c r="F46" s="57"/>
      <c r="G46" s="57"/>
      <c r="I46" s="306"/>
      <c r="M46" s="20"/>
      <c r="N46" s="20"/>
      <c r="O46" s="20"/>
      <c r="P46" s="20"/>
      <c r="Q46" s="20"/>
      <c r="R46" s="20"/>
    </row>
    <row r="47" spans="1:18" x14ac:dyDescent="0.25">
      <c r="C47" s="20"/>
      <c r="D47" s="20"/>
      <c r="E47" s="20"/>
      <c r="F47" s="20"/>
      <c r="G47" s="20"/>
      <c r="I47" s="306"/>
      <c r="M47" s="20"/>
      <c r="N47" s="20"/>
      <c r="O47" s="20"/>
      <c r="P47" s="20"/>
      <c r="Q47" s="20"/>
      <c r="R47" s="20"/>
    </row>
    <row r="48" spans="1:18" x14ac:dyDescent="0.25">
      <c r="C48" s="20"/>
      <c r="D48" s="20"/>
      <c r="E48" s="20"/>
      <c r="F48" s="20"/>
      <c r="I48" s="306"/>
      <c r="M48" s="20"/>
      <c r="N48" s="20"/>
      <c r="O48" s="20"/>
      <c r="P48" s="20"/>
      <c r="Q48" s="20"/>
      <c r="R48" s="20"/>
    </row>
    <row r="49" spans="3:18" x14ac:dyDescent="0.25">
      <c r="C49" s="20"/>
      <c r="D49" s="20"/>
      <c r="E49" s="20"/>
      <c r="F49" s="20"/>
      <c r="I49" s="306"/>
      <c r="M49" s="20"/>
      <c r="N49" s="20"/>
      <c r="O49" s="20"/>
      <c r="P49" s="20"/>
      <c r="Q49" s="20"/>
      <c r="R49" s="20"/>
    </row>
    <row r="50" spans="3:18" x14ac:dyDescent="0.25">
      <c r="C50" s="20"/>
      <c r="D50" s="20"/>
      <c r="E50" s="20"/>
      <c r="F50" s="20"/>
      <c r="G50" s="20"/>
      <c r="I50" s="306"/>
      <c r="M50" s="20"/>
      <c r="N50" s="20"/>
      <c r="O50" s="20"/>
      <c r="P50" s="20"/>
      <c r="Q50" s="20"/>
      <c r="R50" s="20"/>
    </row>
    <row r="51" spans="3:18" x14ac:dyDescent="0.25">
      <c r="C51" s="20"/>
      <c r="D51" s="20"/>
      <c r="E51" s="20"/>
      <c r="F51" s="20"/>
      <c r="G51" s="20"/>
      <c r="I51" s="306"/>
      <c r="M51" s="20"/>
      <c r="N51" s="20"/>
      <c r="O51" s="20"/>
      <c r="P51" s="20"/>
      <c r="Q51" s="20"/>
      <c r="R51" s="20"/>
    </row>
    <row r="52" spans="3:18" x14ac:dyDescent="0.25">
      <c r="C52" s="20"/>
      <c r="D52" s="20"/>
      <c r="E52" s="20"/>
      <c r="F52" s="20"/>
      <c r="G52" s="20"/>
      <c r="I52" s="306"/>
      <c r="M52" s="20"/>
      <c r="N52" s="20"/>
      <c r="O52" s="138"/>
      <c r="P52" s="20"/>
      <c r="Q52" s="20"/>
      <c r="R52" s="20"/>
    </row>
    <row r="53" spans="3:18" x14ac:dyDescent="0.25">
      <c r="C53" s="20"/>
      <c r="D53" s="20"/>
      <c r="E53" s="20"/>
      <c r="F53" s="20"/>
      <c r="G53" s="20"/>
      <c r="I53" s="306"/>
      <c r="M53" s="20"/>
      <c r="N53" s="20"/>
      <c r="O53" s="138"/>
      <c r="P53" s="20"/>
      <c r="Q53" s="20"/>
      <c r="R53" s="20"/>
    </row>
    <row r="54" spans="3:18" x14ac:dyDescent="0.25">
      <c r="C54" s="20"/>
      <c r="D54" s="20"/>
      <c r="E54" s="20"/>
      <c r="F54" s="20"/>
      <c r="G54" s="20"/>
      <c r="H54" s="20"/>
      <c r="I54" s="306"/>
      <c r="M54" s="20"/>
      <c r="N54" s="20"/>
      <c r="O54" s="138"/>
      <c r="P54" s="20"/>
      <c r="Q54" s="20"/>
      <c r="R54" s="20"/>
    </row>
    <row r="55" spans="3:18" x14ac:dyDescent="0.25">
      <c r="C55" s="20"/>
      <c r="D55" s="20"/>
      <c r="E55" s="20"/>
      <c r="F55" s="20"/>
      <c r="G55" s="20"/>
      <c r="H55" s="20"/>
      <c r="I55" s="306"/>
      <c r="M55" s="20"/>
      <c r="N55" s="20"/>
      <c r="O55" s="138"/>
      <c r="P55" s="20"/>
      <c r="Q55" s="20"/>
      <c r="R55" s="20"/>
    </row>
    <row r="56" spans="3:18" x14ac:dyDescent="0.25">
      <c r="C56" s="20"/>
      <c r="D56" s="20"/>
      <c r="E56" s="20"/>
      <c r="F56" s="20"/>
      <c r="G56" s="20"/>
      <c r="I56" s="306"/>
      <c r="M56" s="20"/>
      <c r="N56" s="20"/>
      <c r="O56" s="138"/>
      <c r="P56" s="20"/>
      <c r="Q56" s="20"/>
      <c r="R56" s="20"/>
    </row>
    <row r="57" spans="3:18" x14ac:dyDescent="0.25">
      <c r="C57" s="20"/>
      <c r="D57" s="20"/>
      <c r="E57" s="20"/>
      <c r="F57" s="20"/>
      <c r="G57" s="20"/>
      <c r="I57" s="306"/>
      <c r="M57" s="20"/>
      <c r="N57" s="20"/>
      <c r="O57" s="138"/>
      <c r="P57" s="20"/>
      <c r="Q57" s="20"/>
      <c r="R57" s="20"/>
    </row>
    <row r="58" spans="3:18" x14ac:dyDescent="0.25">
      <c r="C58" s="20"/>
      <c r="D58" s="20"/>
      <c r="E58" s="20"/>
      <c r="F58" s="20"/>
      <c r="G58" s="20"/>
      <c r="I58" s="306"/>
      <c r="M58" s="20"/>
      <c r="N58" s="20"/>
      <c r="O58" s="138"/>
      <c r="P58" s="20"/>
      <c r="Q58" s="20"/>
      <c r="R58" s="20"/>
    </row>
    <row r="59" spans="3:18" x14ac:dyDescent="0.25">
      <c r="C59" s="20"/>
      <c r="D59" s="20"/>
      <c r="E59" s="20"/>
      <c r="F59" s="20"/>
      <c r="G59" s="20"/>
      <c r="I59" s="306"/>
      <c r="M59" s="20"/>
      <c r="N59" s="20"/>
      <c r="O59" s="138"/>
      <c r="P59" s="20"/>
      <c r="Q59" s="20"/>
      <c r="R59" s="20"/>
    </row>
    <row r="60" spans="3:18" x14ac:dyDescent="0.25">
      <c r="C60" s="20"/>
      <c r="D60" s="20"/>
      <c r="E60" s="20"/>
      <c r="F60" s="20"/>
      <c r="G60" s="20"/>
      <c r="I60" s="306"/>
      <c r="M60" s="20"/>
      <c r="N60" s="20"/>
      <c r="O60" s="138"/>
      <c r="P60" s="20"/>
      <c r="Q60" s="20"/>
      <c r="R60" s="20"/>
    </row>
    <row r="61" spans="3:18" x14ac:dyDescent="0.25">
      <c r="C61" s="20"/>
      <c r="D61" s="20"/>
      <c r="E61" s="20"/>
      <c r="F61" s="20"/>
      <c r="G61" s="20"/>
      <c r="I61" s="306"/>
      <c r="M61" s="20"/>
      <c r="N61" s="20"/>
      <c r="O61" s="138"/>
      <c r="P61" s="20"/>
      <c r="Q61" s="20"/>
      <c r="R61" s="20"/>
    </row>
    <row r="62" spans="3:18" x14ac:dyDescent="0.25">
      <c r="C62" s="20"/>
      <c r="D62" s="20"/>
      <c r="E62" s="20"/>
      <c r="F62" s="20"/>
      <c r="G62" s="20"/>
      <c r="I62" s="306"/>
      <c r="M62" s="20"/>
      <c r="N62" s="20"/>
      <c r="O62" s="138"/>
      <c r="P62" s="20"/>
      <c r="Q62" s="20"/>
      <c r="R62" s="20"/>
    </row>
    <row r="63" spans="3:18" x14ac:dyDescent="0.25">
      <c r="C63" s="20"/>
      <c r="D63" s="20"/>
      <c r="E63" s="20"/>
      <c r="F63" s="20"/>
      <c r="G63" s="20"/>
      <c r="I63" s="306"/>
      <c r="M63" s="20"/>
      <c r="N63" s="20"/>
      <c r="O63" s="138"/>
      <c r="P63" s="20"/>
      <c r="Q63" s="20"/>
      <c r="R63" s="20"/>
    </row>
    <row r="64" spans="3:18" x14ac:dyDescent="0.25">
      <c r="C64" s="20"/>
      <c r="D64" s="20"/>
      <c r="E64" s="20"/>
      <c r="F64" s="20"/>
      <c r="G64" s="20"/>
      <c r="I64" s="306"/>
      <c r="M64" s="20"/>
      <c r="N64" s="20"/>
      <c r="O64" s="138"/>
      <c r="P64" s="20"/>
      <c r="Q64" s="20"/>
      <c r="R64" s="20"/>
    </row>
    <row r="65" spans="3:18" x14ac:dyDescent="0.25">
      <c r="C65" s="20"/>
      <c r="D65" s="20"/>
      <c r="E65" s="20"/>
      <c r="F65" s="20"/>
      <c r="G65" s="20"/>
      <c r="I65" s="306"/>
      <c r="M65" s="20"/>
      <c r="N65" s="20"/>
      <c r="O65" s="138"/>
      <c r="P65" s="20"/>
      <c r="Q65" s="20"/>
      <c r="R65" s="20"/>
    </row>
    <row r="66" spans="3:18" x14ac:dyDescent="0.25">
      <c r="C66" s="20"/>
      <c r="D66" s="20"/>
      <c r="E66" s="20"/>
      <c r="F66" s="20"/>
      <c r="G66" s="20"/>
      <c r="I66" s="306"/>
      <c r="M66" s="20"/>
      <c r="N66" s="20"/>
      <c r="O66" s="138"/>
      <c r="P66" s="20"/>
      <c r="Q66" s="20"/>
      <c r="R66" s="20"/>
    </row>
    <row r="67" spans="3:18" x14ac:dyDescent="0.25">
      <c r="C67" s="20"/>
      <c r="D67" s="20"/>
      <c r="E67" s="20"/>
      <c r="F67" s="20"/>
      <c r="G67" s="20"/>
      <c r="I67" s="306"/>
      <c r="M67" s="20"/>
      <c r="N67" s="20"/>
      <c r="O67" s="138"/>
      <c r="P67" s="20"/>
      <c r="Q67" s="20"/>
      <c r="R67" s="20"/>
    </row>
    <row r="68" spans="3:18" x14ac:dyDescent="0.25">
      <c r="C68" s="20"/>
      <c r="D68" s="20"/>
      <c r="E68" s="20"/>
      <c r="F68" s="20"/>
      <c r="G68" s="20"/>
      <c r="I68" s="306"/>
      <c r="M68" s="20"/>
      <c r="N68" s="20"/>
      <c r="O68" s="138"/>
      <c r="P68" s="20"/>
      <c r="Q68" s="20"/>
      <c r="R68" s="20"/>
    </row>
    <row r="69" spans="3:18" x14ac:dyDescent="0.25">
      <c r="C69" s="20"/>
      <c r="D69" s="20"/>
      <c r="E69" s="20"/>
      <c r="F69" s="20"/>
      <c r="G69" s="20"/>
      <c r="I69" s="306"/>
      <c r="M69" s="20"/>
      <c r="N69" s="20"/>
      <c r="O69" s="138"/>
      <c r="P69" s="20"/>
      <c r="Q69" s="20"/>
      <c r="R69" s="20"/>
    </row>
    <row r="70" spans="3:18" x14ac:dyDescent="0.25">
      <c r="I70" s="306"/>
      <c r="M70" s="20"/>
      <c r="N70" s="20"/>
      <c r="O70" s="138"/>
      <c r="P70" s="20"/>
      <c r="Q70" s="20"/>
      <c r="R70" s="20"/>
    </row>
    <row r="71" spans="3:18" x14ac:dyDescent="0.25">
      <c r="I71" s="306"/>
      <c r="M71" s="20"/>
      <c r="N71" s="20"/>
      <c r="O71" s="20"/>
      <c r="P71" s="20"/>
      <c r="Q71" s="20"/>
      <c r="R71" s="20"/>
    </row>
    <row r="72" spans="3:18" x14ac:dyDescent="0.25">
      <c r="I72" s="306"/>
      <c r="M72" s="20"/>
      <c r="N72" s="20"/>
      <c r="O72" s="20"/>
      <c r="P72" s="20"/>
      <c r="Q72" s="20"/>
      <c r="R72" s="20"/>
    </row>
    <row r="73" spans="3:18" x14ac:dyDescent="0.25">
      <c r="I73" s="306"/>
      <c r="M73" s="20"/>
      <c r="N73" s="20"/>
      <c r="O73" s="20"/>
      <c r="P73" s="20"/>
      <c r="Q73" s="20"/>
      <c r="R73" s="20"/>
    </row>
    <row r="74" spans="3:18" x14ac:dyDescent="0.25">
      <c r="I74" s="306"/>
      <c r="M74" s="20"/>
      <c r="N74" s="20"/>
      <c r="O74" s="20"/>
      <c r="P74" s="20"/>
      <c r="Q74" s="20"/>
      <c r="R74" s="20"/>
    </row>
    <row r="75" spans="3:18" x14ac:dyDescent="0.25">
      <c r="I75" s="306"/>
      <c r="M75" s="20"/>
      <c r="N75" s="20"/>
      <c r="O75" s="20"/>
      <c r="P75" s="20"/>
      <c r="Q75" s="20"/>
      <c r="R75" s="20"/>
    </row>
    <row r="76" spans="3:18" x14ac:dyDescent="0.25">
      <c r="I76" s="306"/>
      <c r="M76" s="20"/>
      <c r="N76" s="20"/>
      <c r="O76" s="20"/>
      <c r="P76" s="20"/>
      <c r="Q76" s="20"/>
      <c r="R76" s="20"/>
    </row>
    <row r="77" spans="3:18" x14ac:dyDescent="0.25">
      <c r="I77" s="306"/>
      <c r="M77" s="20"/>
      <c r="N77" s="20"/>
      <c r="O77" s="20"/>
      <c r="P77" s="20"/>
      <c r="Q77" s="20"/>
      <c r="R77" s="20"/>
    </row>
    <row r="78" spans="3:18" x14ac:dyDescent="0.25">
      <c r="I78" s="306"/>
      <c r="M78" s="20"/>
      <c r="N78" s="20"/>
      <c r="O78" s="20"/>
      <c r="P78" s="20"/>
      <c r="Q78" s="20"/>
      <c r="R78" s="20"/>
    </row>
    <row r="79" spans="3:18" x14ac:dyDescent="0.25">
      <c r="I79" s="306"/>
      <c r="M79" s="20"/>
      <c r="N79" s="20"/>
      <c r="O79" s="20"/>
      <c r="P79" s="20"/>
      <c r="Q79" s="20"/>
      <c r="R79" s="20"/>
    </row>
    <row r="80" spans="3:18" x14ac:dyDescent="0.25">
      <c r="I80" s="306"/>
      <c r="M80" s="20"/>
      <c r="N80" s="20"/>
      <c r="O80" s="20"/>
      <c r="P80" s="20"/>
      <c r="Q80" s="20"/>
      <c r="R80" s="20"/>
    </row>
    <row r="81" spans="9:18" x14ac:dyDescent="0.25">
      <c r="I81" s="306"/>
      <c r="M81" s="20"/>
      <c r="N81" s="20"/>
      <c r="O81" s="20"/>
      <c r="P81" s="20"/>
      <c r="Q81" s="20"/>
      <c r="R81" s="20"/>
    </row>
    <row r="82" spans="9:18" x14ac:dyDescent="0.25">
      <c r="I82" s="306"/>
      <c r="M82" s="20"/>
      <c r="N82" s="20"/>
      <c r="O82" s="20"/>
      <c r="P82" s="20"/>
      <c r="Q82" s="20"/>
      <c r="R82" s="20"/>
    </row>
    <row r="83" spans="9:18" x14ac:dyDescent="0.25">
      <c r="I83" s="306"/>
      <c r="M83" s="20"/>
      <c r="N83" s="20"/>
      <c r="O83" s="20"/>
      <c r="P83" s="20"/>
      <c r="Q83" s="20"/>
      <c r="R83" s="20"/>
    </row>
    <row r="84" spans="9:18" x14ac:dyDescent="0.25">
      <c r="I84" s="306"/>
      <c r="M84" s="20"/>
      <c r="N84" s="20"/>
      <c r="O84" s="20"/>
      <c r="P84" s="20"/>
      <c r="Q84" s="20"/>
      <c r="R84" s="20"/>
    </row>
    <row r="85" spans="9:18" x14ac:dyDescent="0.25">
      <c r="I85" s="306"/>
      <c r="M85" s="20"/>
      <c r="N85" s="20"/>
      <c r="O85" s="20"/>
      <c r="P85" s="20"/>
      <c r="Q85" s="20"/>
      <c r="R85" s="20"/>
    </row>
    <row r="86" spans="9:18" x14ac:dyDescent="0.25">
      <c r="I86" s="306"/>
      <c r="M86" s="20"/>
      <c r="N86" s="20"/>
      <c r="O86" s="20"/>
      <c r="P86" s="20"/>
      <c r="Q86" s="20"/>
      <c r="R86" s="20"/>
    </row>
    <row r="87" spans="9:18" x14ac:dyDescent="0.25">
      <c r="I87" s="306"/>
      <c r="M87" s="20"/>
      <c r="N87" s="20"/>
      <c r="O87" s="20"/>
      <c r="P87" s="20"/>
      <c r="Q87" s="20"/>
      <c r="R87" s="20"/>
    </row>
    <row r="88" spans="9:18" x14ac:dyDescent="0.25">
      <c r="I88" s="306"/>
      <c r="M88" s="20"/>
      <c r="N88" s="20"/>
      <c r="O88" s="20"/>
      <c r="P88" s="20"/>
      <c r="Q88" s="20"/>
      <c r="R88" s="20"/>
    </row>
    <row r="89" spans="9:18" x14ac:dyDescent="0.25">
      <c r="I89" s="306"/>
      <c r="M89" s="20"/>
      <c r="N89" s="20"/>
      <c r="O89" s="20"/>
      <c r="P89" s="20"/>
      <c r="Q89" s="20"/>
      <c r="R89" s="20"/>
    </row>
    <row r="90" spans="9:18" x14ac:dyDescent="0.25">
      <c r="I90" s="306"/>
      <c r="M90" s="20"/>
      <c r="N90" s="20"/>
      <c r="O90" s="20"/>
      <c r="P90" s="20"/>
      <c r="Q90" s="20"/>
      <c r="R90" s="20"/>
    </row>
    <row r="91" spans="9:18" x14ac:dyDescent="0.25">
      <c r="I91" s="306"/>
      <c r="M91" s="20"/>
      <c r="N91" s="20"/>
      <c r="O91" s="20"/>
      <c r="P91" s="20"/>
      <c r="Q91" s="20"/>
      <c r="R91" s="20"/>
    </row>
    <row r="92" spans="9:18" x14ac:dyDescent="0.25">
      <c r="I92" s="306"/>
      <c r="M92" s="20"/>
      <c r="N92" s="20"/>
      <c r="O92" s="20"/>
      <c r="P92" s="20"/>
      <c r="Q92" s="20"/>
      <c r="R92" s="20"/>
    </row>
    <row r="93" spans="9:18" x14ac:dyDescent="0.25">
      <c r="I93" s="306"/>
      <c r="M93" s="20"/>
      <c r="N93" s="20"/>
      <c r="O93" s="20"/>
      <c r="P93" s="20"/>
      <c r="Q93" s="20"/>
      <c r="R93" s="20"/>
    </row>
    <row r="94" spans="9:18" x14ac:dyDescent="0.25">
      <c r="I94" s="306"/>
      <c r="M94" s="20"/>
      <c r="N94" s="20"/>
      <c r="O94" s="20"/>
      <c r="P94" s="20"/>
      <c r="Q94" s="20"/>
      <c r="R94" s="20"/>
    </row>
    <row r="95" spans="9:18" x14ac:dyDescent="0.25">
      <c r="I95" s="306"/>
      <c r="M95" s="20"/>
      <c r="N95" s="20"/>
      <c r="O95" s="20"/>
      <c r="P95" s="20"/>
      <c r="Q95" s="20"/>
      <c r="R95" s="20"/>
    </row>
    <row r="96" spans="9:18" x14ac:dyDescent="0.25">
      <c r="I96" s="306"/>
      <c r="M96" s="20"/>
      <c r="N96" s="20"/>
      <c r="O96" s="20"/>
      <c r="P96" s="20"/>
      <c r="Q96" s="20"/>
      <c r="R96" s="20"/>
    </row>
    <row r="97" spans="9:18" x14ac:dyDescent="0.25">
      <c r="I97" s="306"/>
      <c r="M97" s="20"/>
      <c r="N97" s="20"/>
      <c r="O97" s="20"/>
      <c r="P97" s="20"/>
      <c r="Q97" s="20"/>
      <c r="R97" s="20"/>
    </row>
    <row r="98" spans="9:18" x14ac:dyDescent="0.25">
      <c r="I98" s="306"/>
      <c r="M98" s="20"/>
      <c r="N98" s="20"/>
      <c r="O98" s="20"/>
      <c r="P98" s="20"/>
      <c r="Q98" s="20"/>
      <c r="R98" s="20"/>
    </row>
    <row r="99" spans="9:18" x14ac:dyDescent="0.25">
      <c r="I99" s="306"/>
      <c r="M99" s="20"/>
      <c r="N99" s="20"/>
      <c r="O99" s="20"/>
      <c r="P99" s="20"/>
      <c r="Q99" s="20"/>
      <c r="R99" s="20"/>
    </row>
    <row r="100" spans="9:18" x14ac:dyDescent="0.25">
      <c r="I100" s="306"/>
      <c r="M100" s="20"/>
      <c r="N100" s="20"/>
      <c r="O100" s="20"/>
      <c r="P100" s="20"/>
      <c r="Q100" s="20"/>
      <c r="R100" s="20"/>
    </row>
    <row r="101" spans="9:18" x14ac:dyDescent="0.25">
      <c r="I101" s="306"/>
      <c r="M101" s="20"/>
      <c r="N101" s="20"/>
      <c r="O101" s="20"/>
      <c r="P101" s="20"/>
      <c r="Q101" s="20"/>
      <c r="R101" s="20"/>
    </row>
    <row r="102" spans="9:18" x14ac:dyDescent="0.25">
      <c r="I102" s="306"/>
      <c r="M102" s="20"/>
      <c r="N102" s="20"/>
      <c r="O102" s="20"/>
      <c r="P102" s="20"/>
      <c r="Q102" s="20"/>
      <c r="R102" s="20"/>
    </row>
    <row r="103" spans="9:18" x14ac:dyDescent="0.25">
      <c r="I103" s="306"/>
      <c r="M103" s="20"/>
      <c r="N103" s="20"/>
      <c r="O103" s="20"/>
      <c r="P103" s="20"/>
      <c r="Q103" s="20"/>
      <c r="R103" s="20"/>
    </row>
    <row r="104" spans="9:18" x14ac:dyDescent="0.25">
      <c r="I104" s="306"/>
      <c r="M104" s="20"/>
      <c r="N104" s="20"/>
      <c r="O104" s="20"/>
      <c r="P104" s="20"/>
      <c r="Q104" s="20"/>
      <c r="R104" s="20"/>
    </row>
    <row r="105" spans="9:18" x14ac:dyDescent="0.25">
      <c r="I105" s="306"/>
      <c r="M105" s="20"/>
      <c r="N105" s="20"/>
      <c r="O105" s="20"/>
      <c r="P105" s="20"/>
      <c r="Q105" s="20"/>
      <c r="R105" s="20"/>
    </row>
    <row r="106" spans="9:18" x14ac:dyDescent="0.25">
      <c r="I106" s="306"/>
      <c r="M106" s="20"/>
      <c r="N106" s="20"/>
      <c r="O106" s="20"/>
      <c r="P106" s="20"/>
      <c r="Q106" s="20"/>
      <c r="R106" s="20"/>
    </row>
    <row r="107" spans="9:18" x14ac:dyDescent="0.25">
      <c r="I107" s="306"/>
      <c r="M107" s="20"/>
      <c r="N107" s="20"/>
      <c r="O107" s="20"/>
      <c r="P107" s="20"/>
      <c r="Q107" s="20"/>
      <c r="R107" s="20"/>
    </row>
    <row r="108" spans="9:18" x14ac:dyDescent="0.25">
      <c r="I108" s="306"/>
      <c r="M108" s="20"/>
      <c r="N108" s="20"/>
      <c r="O108" s="20"/>
      <c r="P108" s="20"/>
      <c r="Q108" s="20"/>
      <c r="R108" s="20"/>
    </row>
    <row r="109" spans="9:18" x14ac:dyDescent="0.25">
      <c r="I109" s="306"/>
      <c r="M109" s="20"/>
      <c r="N109" s="20"/>
      <c r="O109" s="20"/>
      <c r="P109" s="20"/>
      <c r="Q109" s="20"/>
      <c r="R109" s="20"/>
    </row>
    <row r="110" spans="9:18" x14ac:dyDescent="0.25">
      <c r="I110" s="306"/>
      <c r="M110" s="20"/>
      <c r="N110" s="20"/>
      <c r="O110" s="20"/>
      <c r="P110" s="20"/>
      <c r="Q110" s="20"/>
      <c r="R110" s="20"/>
    </row>
    <row r="111" spans="9:18" x14ac:dyDescent="0.25">
      <c r="I111" s="306"/>
      <c r="M111" s="20"/>
      <c r="N111" s="20"/>
      <c r="O111" s="20"/>
      <c r="P111" s="20"/>
      <c r="Q111" s="20"/>
      <c r="R111" s="20"/>
    </row>
    <row r="112" spans="9:18" x14ac:dyDescent="0.25">
      <c r="I112" s="306"/>
      <c r="M112" s="20"/>
      <c r="N112" s="20"/>
      <c r="O112" s="20"/>
      <c r="P112" s="20"/>
      <c r="Q112" s="20"/>
      <c r="R112" s="20"/>
    </row>
    <row r="113" spans="9:18" x14ac:dyDescent="0.25">
      <c r="I113" s="306"/>
      <c r="M113" s="20"/>
      <c r="N113" s="20"/>
      <c r="O113" s="20"/>
      <c r="P113" s="20"/>
      <c r="Q113" s="20"/>
      <c r="R113" s="20"/>
    </row>
    <row r="114" spans="9:18" x14ac:dyDescent="0.25">
      <c r="I114" s="306"/>
      <c r="M114" s="20"/>
      <c r="N114" s="20"/>
      <c r="O114" s="20"/>
      <c r="P114" s="20"/>
      <c r="Q114" s="20"/>
      <c r="R114" s="20"/>
    </row>
    <row r="115" spans="9:18" x14ac:dyDescent="0.25">
      <c r="I115" s="306"/>
      <c r="M115" s="20"/>
      <c r="N115" s="20"/>
      <c r="O115" s="20"/>
      <c r="P115" s="20"/>
      <c r="Q115" s="20"/>
      <c r="R115" s="20"/>
    </row>
    <row r="116" spans="9:18" x14ac:dyDescent="0.25">
      <c r="I116" s="306"/>
      <c r="M116" s="20"/>
      <c r="N116" s="20"/>
      <c r="O116" s="20"/>
      <c r="P116" s="20"/>
      <c r="Q116" s="20"/>
      <c r="R116" s="20"/>
    </row>
    <row r="117" spans="9:18" x14ac:dyDescent="0.25">
      <c r="I117" s="306"/>
      <c r="M117" s="20"/>
      <c r="N117" s="20"/>
      <c r="O117" s="20"/>
      <c r="P117" s="20"/>
      <c r="Q117" s="20"/>
      <c r="R117" s="20"/>
    </row>
    <row r="118" spans="9:18" x14ac:dyDescent="0.25">
      <c r="I118" s="306"/>
      <c r="M118" s="20"/>
      <c r="N118" s="20"/>
      <c r="O118" s="20"/>
      <c r="P118" s="20"/>
      <c r="Q118" s="20"/>
      <c r="R118" s="20"/>
    </row>
    <row r="119" spans="9:18" x14ac:dyDescent="0.25">
      <c r="I119" s="306"/>
      <c r="M119" s="20"/>
      <c r="N119" s="20"/>
      <c r="O119" s="20"/>
      <c r="P119" s="20"/>
      <c r="Q119" s="20"/>
      <c r="R119" s="20"/>
    </row>
    <row r="120" spans="9:18" x14ac:dyDescent="0.25">
      <c r="I120" s="306"/>
      <c r="M120" s="20"/>
      <c r="N120" s="20"/>
      <c r="O120" s="20"/>
      <c r="P120" s="20"/>
      <c r="Q120" s="20"/>
      <c r="R120" s="20"/>
    </row>
    <row r="121" spans="9:18" x14ac:dyDescent="0.25">
      <c r="I121" s="306"/>
      <c r="M121" s="20"/>
      <c r="N121" s="20"/>
      <c r="O121" s="20"/>
      <c r="P121" s="20"/>
      <c r="Q121" s="20"/>
      <c r="R121" s="20"/>
    </row>
    <row r="122" spans="9:18" x14ac:dyDescent="0.25">
      <c r="I122" s="306"/>
      <c r="M122" s="20"/>
      <c r="N122" s="20"/>
      <c r="O122" s="20"/>
      <c r="P122" s="20"/>
      <c r="Q122" s="20"/>
      <c r="R122" s="20"/>
    </row>
    <row r="123" spans="9:18" x14ac:dyDescent="0.25">
      <c r="I123" s="306"/>
      <c r="M123" s="20"/>
      <c r="N123" s="20"/>
      <c r="O123" s="20"/>
      <c r="P123" s="20"/>
      <c r="Q123" s="20"/>
      <c r="R123" s="20"/>
    </row>
    <row r="124" spans="9:18" x14ac:dyDescent="0.25">
      <c r="I124" s="306"/>
      <c r="M124" s="20"/>
      <c r="N124" s="20"/>
      <c r="O124" s="20"/>
      <c r="P124" s="20"/>
      <c r="Q124" s="20"/>
      <c r="R124" s="20"/>
    </row>
    <row r="125" spans="9:18" x14ac:dyDescent="0.25">
      <c r="I125" s="306"/>
      <c r="M125" s="20"/>
      <c r="N125" s="20"/>
      <c r="O125" s="20"/>
      <c r="P125" s="20"/>
      <c r="Q125" s="20"/>
      <c r="R125" s="20"/>
    </row>
    <row r="126" spans="9:18" x14ac:dyDescent="0.25">
      <c r="I126" s="306"/>
      <c r="M126" s="20"/>
      <c r="N126" s="20"/>
      <c r="O126" s="20"/>
      <c r="P126" s="20"/>
      <c r="Q126" s="20"/>
      <c r="R126" s="20"/>
    </row>
    <row r="127" spans="9:18" x14ac:dyDescent="0.25">
      <c r="I127" s="306"/>
      <c r="M127" s="20"/>
      <c r="N127" s="20"/>
      <c r="O127" s="20"/>
      <c r="P127" s="20"/>
      <c r="Q127" s="20"/>
      <c r="R127" s="20"/>
    </row>
    <row r="128" spans="9:18" x14ac:dyDescent="0.25">
      <c r="I128" s="306"/>
      <c r="M128" s="20"/>
      <c r="N128" s="20"/>
      <c r="O128" s="20"/>
      <c r="P128" s="20"/>
      <c r="Q128" s="20"/>
      <c r="R128" s="20"/>
    </row>
    <row r="129" spans="9:18" x14ac:dyDescent="0.25">
      <c r="I129" s="306"/>
      <c r="M129" s="20"/>
      <c r="N129" s="20"/>
      <c r="O129" s="20"/>
      <c r="P129" s="20"/>
      <c r="Q129" s="20"/>
      <c r="R129" s="20"/>
    </row>
    <row r="130" spans="9:18" x14ac:dyDescent="0.25">
      <c r="I130" s="306"/>
      <c r="M130" s="20"/>
      <c r="N130" s="20"/>
      <c r="O130" s="20"/>
      <c r="P130" s="20"/>
      <c r="Q130" s="20"/>
      <c r="R130" s="20"/>
    </row>
    <row r="131" spans="9:18" x14ac:dyDescent="0.25">
      <c r="I131" s="306"/>
      <c r="M131" s="20"/>
      <c r="N131" s="20"/>
      <c r="O131" s="20"/>
      <c r="P131" s="20"/>
      <c r="Q131" s="20"/>
      <c r="R131" s="20"/>
    </row>
    <row r="132" spans="9:18" x14ac:dyDescent="0.25">
      <c r="I132" s="306"/>
      <c r="M132" s="20"/>
      <c r="N132" s="20"/>
      <c r="O132" s="20"/>
      <c r="P132" s="20"/>
      <c r="Q132" s="20"/>
      <c r="R132" s="20"/>
    </row>
    <row r="133" spans="9:18" x14ac:dyDescent="0.25">
      <c r="I133" s="306"/>
      <c r="M133" s="20"/>
      <c r="N133" s="20"/>
      <c r="O133" s="20"/>
      <c r="P133" s="20"/>
      <c r="Q133" s="20"/>
      <c r="R133" s="20"/>
    </row>
    <row r="134" spans="9:18" x14ac:dyDescent="0.25">
      <c r="I134" s="306"/>
      <c r="M134" s="20"/>
      <c r="N134" s="20"/>
      <c r="O134" s="20"/>
      <c r="P134" s="20"/>
      <c r="Q134" s="20"/>
      <c r="R134" s="20"/>
    </row>
    <row r="135" spans="9:18" x14ac:dyDescent="0.25">
      <c r="I135" s="306"/>
      <c r="M135" s="20"/>
      <c r="N135" s="20"/>
      <c r="O135" s="20"/>
      <c r="P135" s="20"/>
      <c r="Q135" s="20"/>
      <c r="R135" s="20"/>
    </row>
    <row r="136" spans="9:18" x14ac:dyDescent="0.25">
      <c r="I136" s="306"/>
      <c r="M136" s="20"/>
      <c r="N136" s="20"/>
      <c r="O136" s="20"/>
      <c r="P136" s="20"/>
      <c r="Q136" s="20"/>
      <c r="R136" s="20"/>
    </row>
    <row r="137" spans="9:18" x14ac:dyDescent="0.25">
      <c r="I137" s="306"/>
      <c r="M137" s="20"/>
      <c r="N137" s="20"/>
      <c r="O137" s="20"/>
      <c r="P137" s="20"/>
      <c r="Q137" s="20"/>
      <c r="R137" s="20"/>
    </row>
    <row r="138" spans="9:18" x14ac:dyDescent="0.25">
      <c r="I138" s="306"/>
      <c r="M138" s="20"/>
      <c r="N138" s="20"/>
      <c r="O138" s="20"/>
      <c r="P138" s="20"/>
      <c r="Q138" s="20"/>
      <c r="R138" s="20"/>
    </row>
    <row r="139" spans="9:18" x14ac:dyDescent="0.25">
      <c r="I139" s="306"/>
      <c r="M139" s="20"/>
      <c r="N139" s="20"/>
      <c r="O139" s="20"/>
      <c r="P139" s="20"/>
      <c r="Q139" s="20"/>
      <c r="R139" s="20"/>
    </row>
    <row r="140" spans="9:18" x14ac:dyDescent="0.25">
      <c r="I140" s="306"/>
      <c r="M140" s="20"/>
      <c r="N140" s="20"/>
      <c r="O140" s="20"/>
      <c r="P140" s="20"/>
      <c r="Q140" s="20"/>
      <c r="R140" s="20"/>
    </row>
    <row r="141" spans="9:18" x14ac:dyDescent="0.25">
      <c r="I141" s="306"/>
      <c r="M141" s="20"/>
      <c r="N141" s="20"/>
      <c r="O141" s="20"/>
      <c r="P141" s="20"/>
      <c r="Q141" s="20"/>
      <c r="R141" s="20"/>
    </row>
    <row r="142" spans="9:18" x14ac:dyDescent="0.25">
      <c r="I142" s="306"/>
      <c r="M142" s="20"/>
      <c r="N142" s="20"/>
      <c r="O142" s="20"/>
      <c r="P142" s="20"/>
      <c r="Q142" s="20"/>
      <c r="R142" s="20"/>
    </row>
    <row r="143" spans="9:18" x14ac:dyDescent="0.25">
      <c r="I143" s="306"/>
      <c r="M143" s="20"/>
      <c r="N143" s="20"/>
      <c r="O143" s="20"/>
      <c r="P143" s="20"/>
      <c r="Q143" s="20"/>
      <c r="R143" s="20"/>
    </row>
    <row r="144" spans="9:18" x14ac:dyDescent="0.25">
      <c r="I144" s="306"/>
      <c r="M144" s="20"/>
      <c r="N144" s="20"/>
      <c r="O144" s="20"/>
      <c r="P144" s="20"/>
      <c r="Q144" s="20"/>
      <c r="R144" s="20"/>
    </row>
    <row r="145" spans="9:18" x14ac:dyDescent="0.25">
      <c r="I145" s="306"/>
      <c r="M145" s="20"/>
      <c r="N145" s="20"/>
      <c r="O145" s="20"/>
      <c r="P145" s="20"/>
      <c r="Q145" s="20"/>
      <c r="R145" s="20"/>
    </row>
    <row r="146" spans="9:18" x14ac:dyDescent="0.25">
      <c r="I146" s="306"/>
      <c r="M146" s="20"/>
      <c r="N146" s="20"/>
      <c r="O146" s="20"/>
      <c r="P146" s="20"/>
      <c r="Q146" s="20"/>
      <c r="R146" s="20"/>
    </row>
    <row r="147" spans="9:18" x14ac:dyDescent="0.25">
      <c r="I147" s="306"/>
      <c r="M147" s="20"/>
      <c r="N147" s="20"/>
      <c r="O147" s="20"/>
      <c r="P147" s="20"/>
      <c r="Q147" s="20"/>
      <c r="R147" s="20"/>
    </row>
    <row r="148" spans="9:18" x14ac:dyDescent="0.25">
      <c r="I148" s="306"/>
      <c r="M148" s="20"/>
      <c r="N148" s="20"/>
      <c r="O148" s="20"/>
      <c r="P148" s="20"/>
      <c r="Q148" s="20"/>
      <c r="R148" s="20"/>
    </row>
    <row r="149" spans="9:18" x14ac:dyDescent="0.25">
      <c r="I149" s="306"/>
      <c r="M149" s="20"/>
      <c r="N149" s="20"/>
      <c r="O149" s="20"/>
      <c r="P149" s="20"/>
      <c r="Q149" s="20"/>
      <c r="R149" s="20"/>
    </row>
    <row r="150" spans="9:18" x14ac:dyDescent="0.25">
      <c r="I150" s="306"/>
      <c r="M150" s="20"/>
      <c r="N150" s="20"/>
      <c r="O150" s="20"/>
      <c r="P150" s="20"/>
      <c r="Q150" s="20"/>
      <c r="R150" s="20"/>
    </row>
    <row r="151" spans="9:18" x14ac:dyDescent="0.25">
      <c r="I151" s="306"/>
      <c r="M151" s="20"/>
      <c r="N151" s="20"/>
      <c r="O151" s="20"/>
      <c r="P151" s="20"/>
      <c r="Q151" s="20"/>
      <c r="R151" s="20"/>
    </row>
    <row r="152" spans="9:18" x14ac:dyDescent="0.25">
      <c r="I152" s="306"/>
      <c r="M152" s="20"/>
      <c r="N152" s="20"/>
      <c r="O152" s="20"/>
      <c r="P152" s="20"/>
      <c r="Q152" s="20"/>
      <c r="R152" s="20"/>
    </row>
    <row r="153" spans="9:18" x14ac:dyDescent="0.25">
      <c r="I153" s="306"/>
      <c r="M153" s="20"/>
      <c r="N153" s="20"/>
      <c r="O153" s="20"/>
      <c r="P153" s="20"/>
      <c r="Q153" s="20"/>
      <c r="R153" s="20"/>
    </row>
    <row r="154" spans="9:18" x14ac:dyDescent="0.25">
      <c r="I154" s="306"/>
      <c r="M154" s="20"/>
      <c r="N154" s="20"/>
      <c r="O154" s="20"/>
      <c r="P154" s="20"/>
      <c r="Q154" s="20"/>
      <c r="R154" s="20"/>
    </row>
    <row r="155" spans="9:18" x14ac:dyDescent="0.25">
      <c r="I155" s="306"/>
      <c r="M155" s="20"/>
      <c r="N155" s="20"/>
      <c r="O155" s="20"/>
      <c r="P155" s="20"/>
      <c r="Q155" s="20"/>
      <c r="R155" s="20"/>
    </row>
    <row r="156" spans="9:18" x14ac:dyDescent="0.25">
      <c r="I156" s="306"/>
      <c r="M156" s="20"/>
      <c r="N156" s="20"/>
      <c r="O156" s="20"/>
      <c r="P156" s="20"/>
      <c r="Q156" s="20"/>
      <c r="R156" s="20"/>
    </row>
    <row r="157" spans="9:18" x14ac:dyDescent="0.25">
      <c r="I157" s="306"/>
      <c r="M157" s="20"/>
      <c r="N157" s="20"/>
      <c r="O157" s="20"/>
      <c r="P157" s="20"/>
      <c r="Q157" s="20"/>
      <c r="R157" s="20"/>
    </row>
    <row r="158" spans="9:18" x14ac:dyDescent="0.25">
      <c r="I158" s="306"/>
      <c r="M158" s="20"/>
      <c r="N158" s="20"/>
      <c r="O158" s="20"/>
      <c r="P158" s="20"/>
      <c r="Q158" s="20"/>
      <c r="R158" s="20"/>
    </row>
    <row r="159" spans="9:18" x14ac:dyDescent="0.25">
      <c r="I159" s="306"/>
      <c r="M159" s="20"/>
      <c r="N159" s="20"/>
      <c r="O159" s="20"/>
      <c r="P159" s="20"/>
      <c r="Q159" s="20"/>
      <c r="R159" s="20"/>
    </row>
    <row r="160" spans="9:18" x14ac:dyDescent="0.25">
      <c r="I160" s="306"/>
      <c r="M160" s="20"/>
      <c r="N160" s="20"/>
      <c r="O160" s="20"/>
      <c r="P160" s="20"/>
      <c r="Q160" s="20"/>
      <c r="R160" s="20"/>
    </row>
    <row r="161" spans="9:18" x14ac:dyDescent="0.25">
      <c r="I161" s="306"/>
      <c r="M161" s="20"/>
      <c r="N161" s="20"/>
      <c r="O161" s="20"/>
      <c r="P161" s="20"/>
      <c r="Q161" s="20"/>
      <c r="R161" s="20"/>
    </row>
    <row r="162" spans="9:18" x14ac:dyDescent="0.25">
      <c r="I162" s="306"/>
      <c r="M162" s="20"/>
      <c r="N162" s="20"/>
      <c r="O162" s="20"/>
      <c r="P162" s="20"/>
      <c r="Q162" s="20"/>
      <c r="R162" s="20"/>
    </row>
    <row r="163" spans="9:18" x14ac:dyDescent="0.25">
      <c r="I163" s="306"/>
      <c r="M163" s="20"/>
      <c r="N163" s="20"/>
      <c r="O163" s="20"/>
      <c r="P163" s="20"/>
      <c r="Q163" s="20"/>
      <c r="R163" s="20"/>
    </row>
    <row r="164" spans="9:18" x14ac:dyDescent="0.25">
      <c r="I164" s="306"/>
      <c r="M164" s="20"/>
      <c r="N164" s="20"/>
      <c r="O164" s="20"/>
      <c r="P164" s="20"/>
      <c r="Q164" s="20"/>
      <c r="R164" s="20"/>
    </row>
    <row r="165" spans="9:18" x14ac:dyDescent="0.25">
      <c r="I165" s="306"/>
      <c r="M165" s="20"/>
      <c r="N165" s="20"/>
      <c r="O165" s="20"/>
      <c r="P165" s="20"/>
      <c r="Q165" s="20"/>
      <c r="R165" s="20"/>
    </row>
    <row r="166" spans="9:18" x14ac:dyDescent="0.25">
      <c r="I166" s="306"/>
      <c r="M166" s="20"/>
      <c r="N166" s="20"/>
      <c r="O166" s="20"/>
      <c r="P166" s="20"/>
      <c r="Q166" s="20"/>
      <c r="R166" s="20"/>
    </row>
    <row r="167" spans="9:18" x14ac:dyDescent="0.25">
      <c r="I167" s="306"/>
      <c r="M167" s="20"/>
      <c r="N167" s="20"/>
      <c r="O167" s="20"/>
      <c r="P167" s="20"/>
      <c r="Q167" s="20"/>
      <c r="R167" s="20"/>
    </row>
    <row r="168" spans="9:18" x14ac:dyDescent="0.25">
      <c r="I168" s="306"/>
      <c r="M168" s="20"/>
      <c r="N168" s="20"/>
      <c r="O168" s="20"/>
      <c r="P168" s="20"/>
      <c r="Q168" s="20"/>
      <c r="R168" s="20"/>
    </row>
    <row r="169" spans="9:18" x14ac:dyDescent="0.25">
      <c r="I169" s="306"/>
      <c r="M169" s="20"/>
      <c r="N169" s="20"/>
      <c r="O169" s="20"/>
      <c r="P169" s="20"/>
      <c r="Q169" s="20"/>
      <c r="R169" s="20"/>
    </row>
    <row r="170" spans="9:18" x14ac:dyDescent="0.25">
      <c r="I170" s="306"/>
      <c r="M170" s="20"/>
      <c r="N170" s="20"/>
      <c r="O170" s="20"/>
      <c r="P170" s="20"/>
      <c r="Q170" s="20"/>
      <c r="R170" s="20"/>
    </row>
    <row r="171" spans="9:18" x14ac:dyDescent="0.25">
      <c r="I171" s="306"/>
      <c r="M171" s="20"/>
      <c r="N171" s="20"/>
      <c r="O171" s="20"/>
      <c r="P171" s="20"/>
      <c r="Q171" s="20"/>
      <c r="R171" s="20"/>
    </row>
    <row r="172" spans="9:18" x14ac:dyDescent="0.25">
      <c r="I172" s="306"/>
      <c r="M172" s="20"/>
      <c r="N172" s="20"/>
      <c r="O172" s="20"/>
      <c r="P172" s="20"/>
      <c r="Q172" s="20"/>
      <c r="R172" s="20"/>
    </row>
    <row r="173" spans="9:18" x14ac:dyDescent="0.25">
      <c r="I173" s="306"/>
      <c r="M173" s="20"/>
      <c r="N173" s="20"/>
      <c r="O173" s="20"/>
      <c r="P173" s="20"/>
      <c r="Q173" s="20"/>
      <c r="R173" s="20"/>
    </row>
    <row r="174" spans="9:18" x14ac:dyDescent="0.25">
      <c r="I174" s="306"/>
      <c r="M174" s="20"/>
      <c r="N174" s="20"/>
      <c r="O174" s="20"/>
      <c r="P174" s="20"/>
      <c r="Q174" s="20"/>
      <c r="R174" s="20"/>
    </row>
    <row r="175" spans="9:18" x14ac:dyDescent="0.25">
      <c r="I175" s="306"/>
      <c r="M175" s="20"/>
      <c r="N175" s="20"/>
      <c r="O175" s="20"/>
      <c r="P175" s="20"/>
      <c r="Q175" s="20"/>
      <c r="R175" s="20"/>
    </row>
    <row r="176" spans="9:18" x14ac:dyDescent="0.25">
      <c r="I176" s="306"/>
      <c r="M176" s="20"/>
      <c r="N176" s="20"/>
      <c r="O176" s="20"/>
      <c r="P176" s="20"/>
      <c r="Q176" s="20"/>
      <c r="R176" s="20"/>
    </row>
    <row r="177" spans="9:18" x14ac:dyDescent="0.25">
      <c r="I177" s="306"/>
      <c r="M177" s="20"/>
      <c r="N177" s="20"/>
      <c r="O177" s="20"/>
      <c r="P177" s="20"/>
      <c r="Q177" s="20"/>
      <c r="R177" s="20"/>
    </row>
    <row r="178" spans="9:18" x14ac:dyDescent="0.25">
      <c r="I178" s="306"/>
      <c r="M178" s="20"/>
      <c r="N178" s="20"/>
      <c r="O178" s="20"/>
      <c r="P178" s="20"/>
      <c r="Q178" s="20"/>
      <c r="R178" s="20"/>
    </row>
    <row r="179" spans="9:18" x14ac:dyDescent="0.25">
      <c r="I179" s="306"/>
      <c r="M179" s="20"/>
      <c r="N179" s="20"/>
      <c r="O179" s="20"/>
      <c r="P179" s="20"/>
      <c r="Q179" s="20"/>
      <c r="R179" s="20"/>
    </row>
    <row r="180" spans="9:18" x14ac:dyDescent="0.25">
      <c r="I180" s="306"/>
      <c r="M180" s="20"/>
      <c r="N180" s="20"/>
      <c r="O180" s="20"/>
      <c r="P180" s="20"/>
      <c r="Q180" s="20"/>
      <c r="R180" s="20"/>
    </row>
    <row r="181" spans="9:18" x14ac:dyDescent="0.25">
      <c r="I181" s="306"/>
      <c r="M181" s="20"/>
      <c r="N181" s="20"/>
      <c r="O181" s="20"/>
      <c r="P181" s="20"/>
      <c r="Q181" s="20"/>
      <c r="R181" s="20"/>
    </row>
    <row r="182" spans="9:18" x14ac:dyDescent="0.25">
      <c r="I182" s="306"/>
      <c r="M182" s="20"/>
      <c r="N182" s="20"/>
      <c r="O182" s="20"/>
      <c r="P182" s="20"/>
      <c r="Q182" s="20"/>
      <c r="R182" s="20"/>
    </row>
    <row r="183" spans="9:18" x14ac:dyDescent="0.25">
      <c r="I183" s="306"/>
      <c r="M183" s="20"/>
      <c r="N183" s="20"/>
      <c r="O183" s="20"/>
      <c r="P183" s="20"/>
      <c r="Q183" s="20"/>
      <c r="R183" s="20"/>
    </row>
    <row r="184" spans="9:18" x14ac:dyDescent="0.25">
      <c r="I184" s="306"/>
      <c r="M184" s="20"/>
      <c r="N184" s="20"/>
      <c r="O184" s="20"/>
      <c r="P184" s="20"/>
      <c r="Q184" s="20"/>
      <c r="R184" s="20"/>
    </row>
    <row r="185" spans="9:18" x14ac:dyDescent="0.25">
      <c r="I185" s="306"/>
      <c r="M185" s="20"/>
      <c r="N185" s="20"/>
      <c r="O185" s="20"/>
      <c r="P185" s="20"/>
      <c r="Q185" s="20"/>
      <c r="R185" s="20"/>
    </row>
    <row r="186" spans="9:18" x14ac:dyDescent="0.25">
      <c r="I186" s="306"/>
      <c r="M186" s="20"/>
      <c r="N186" s="20"/>
      <c r="O186" s="20"/>
      <c r="P186" s="20"/>
      <c r="Q186" s="20"/>
      <c r="R186" s="20"/>
    </row>
    <row r="187" spans="9:18" x14ac:dyDescent="0.25">
      <c r="I187" s="306"/>
      <c r="M187" s="20"/>
      <c r="N187" s="20"/>
      <c r="O187" s="20"/>
      <c r="P187" s="20"/>
      <c r="Q187" s="20"/>
      <c r="R187" s="20"/>
    </row>
    <row r="188" spans="9:18" x14ac:dyDescent="0.25">
      <c r="I188" s="306"/>
      <c r="M188" s="20"/>
      <c r="N188" s="20"/>
      <c r="O188" s="20"/>
      <c r="P188" s="20"/>
      <c r="Q188" s="20"/>
      <c r="R188" s="20"/>
    </row>
    <row r="189" spans="9:18" x14ac:dyDescent="0.25">
      <c r="I189" s="306"/>
      <c r="M189" s="20"/>
      <c r="N189" s="20"/>
      <c r="O189" s="20"/>
      <c r="P189" s="20"/>
      <c r="Q189" s="20"/>
      <c r="R189" s="20"/>
    </row>
    <row r="190" spans="9:18" x14ac:dyDescent="0.25">
      <c r="I190" s="306"/>
      <c r="M190" s="20"/>
      <c r="N190" s="20"/>
      <c r="O190" s="20"/>
      <c r="P190" s="20"/>
      <c r="Q190" s="20"/>
      <c r="R190" s="20"/>
    </row>
    <row r="191" spans="9:18" x14ac:dyDescent="0.25">
      <c r="I191" s="306"/>
      <c r="M191" s="20"/>
      <c r="N191" s="20"/>
      <c r="O191" s="20"/>
      <c r="P191" s="20"/>
      <c r="Q191" s="20"/>
      <c r="R191" s="20"/>
    </row>
    <row r="192" spans="9:18" x14ac:dyDescent="0.25">
      <c r="I192" s="306"/>
      <c r="M192" s="20"/>
      <c r="N192" s="20"/>
      <c r="O192" s="20"/>
      <c r="P192" s="20"/>
      <c r="Q192" s="20"/>
      <c r="R192" s="20"/>
    </row>
    <row r="193" spans="9:18" x14ac:dyDescent="0.25">
      <c r="I193" s="306"/>
      <c r="M193" s="20"/>
      <c r="N193" s="20"/>
      <c r="O193" s="20"/>
      <c r="P193" s="20"/>
      <c r="Q193" s="20"/>
      <c r="R193" s="20"/>
    </row>
    <row r="194" spans="9:18" x14ac:dyDescent="0.25">
      <c r="I194" s="306"/>
      <c r="M194" s="20"/>
      <c r="N194" s="20"/>
      <c r="O194" s="20"/>
      <c r="P194" s="20"/>
      <c r="Q194" s="20"/>
      <c r="R194" s="20"/>
    </row>
    <row r="195" spans="9:18" x14ac:dyDescent="0.25">
      <c r="I195" s="306"/>
      <c r="M195" s="20"/>
      <c r="N195" s="20"/>
      <c r="O195" s="20"/>
      <c r="P195" s="20"/>
      <c r="Q195" s="20"/>
      <c r="R195" s="20"/>
    </row>
    <row r="196" spans="9:18" x14ac:dyDescent="0.25">
      <c r="I196" s="306"/>
      <c r="M196" s="20"/>
      <c r="N196" s="20"/>
      <c r="O196" s="20"/>
      <c r="P196" s="20"/>
      <c r="Q196" s="20"/>
      <c r="R196" s="20"/>
    </row>
    <row r="197" spans="9:18" x14ac:dyDescent="0.25">
      <c r="I197" s="306"/>
      <c r="M197" s="20"/>
      <c r="N197" s="20"/>
      <c r="O197" s="20"/>
      <c r="P197" s="20"/>
      <c r="Q197" s="20"/>
      <c r="R197" s="20"/>
    </row>
    <row r="198" spans="9:18" x14ac:dyDescent="0.25">
      <c r="I198" s="306"/>
      <c r="M198" s="20"/>
      <c r="N198" s="20"/>
      <c r="O198" s="20"/>
      <c r="P198" s="20"/>
      <c r="Q198" s="20"/>
      <c r="R198" s="20"/>
    </row>
    <row r="199" spans="9:18" x14ac:dyDescent="0.25">
      <c r="I199" s="306"/>
      <c r="M199" s="20"/>
      <c r="N199" s="20"/>
      <c r="O199" s="20"/>
      <c r="P199" s="20"/>
      <c r="Q199" s="20"/>
      <c r="R199" s="20"/>
    </row>
    <row r="200" spans="9:18" x14ac:dyDescent="0.25">
      <c r="I200" s="306"/>
      <c r="M200" s="20"/>
      <c r="N200" s="20"/>
      <c r="O200" s="20"/>
      <c r="P200" s="20"/>
      <c r="Q200" s="20"/>
      <c r="R200" s="20"/>
    </row>
    <row r="201" spans="9:18" x14ac:dyDescent="0.25">
      <c r="I201" s="306"/>
      <c r="M201" s="20"/>
      <c r="N201" s="20"/>
      <c r="O201" s="20"/>
      <c r="P201" s="20"/>
      <c r="Q201" s="20"/>
      <c r="R201" s="20"/>
    </row>
    <row r="202" spans="9:18" x14ac:dyDescent="0.25">
      <c r="I202" s="306"/>
      <c r="M202" s="20"/>
      <c r="N202" s="20"/>
      <c r="O202" s="20"/>
      <c r="P202" s="20"/>
      <c r="Q202" s="20"/>
      <c r="R202" s="20"/>
    </row>
    <row r="203" spans="9:18" x14ac:dyDescent="0.25">
      <c r="I203" s="306"/>
      <c r="M203" s="20"/>
      <c r="N203" s="20"/>
      <c r="O203" s="20"/>
      <c r="P203" s="20"/>
      <c r="Q203" s="20"/>
      <c r="R203" s="20"/>
    </row>
    <row r="204" spans="9:18" x14ac:dyDescent="0.25">
      <c r="I204" s="306"/>
      <c r="M204" s="20"/>
      <c r="N204" s="20"/>
      <c r="O204" s="20"/>
      <c r="P204" s="20"/>
      <c r="Q204" s="20"/>
      <c r="R204" s="20"/>
    </row>
    <row r="205" spans="9:18" x14ac:dyDescent="0.25">
      <c r="I205" s="306"/>
      <c r="M205" s="20"/>
      <c r="N205" s="20"/>
      <c r="O205" s="20"/>
      <c r="P205" s="20"/>
      <c r="Q205" s="20"/>
      <c r="R205" s="20"/>
    </row>
    <row r="206" spans="9:18" x14ac:dyDescent="0.25">
      <c r="I206" s="306"/>
      <c r="M206" s="20"/>
      <c r="N206" s="20"/>
      <c r="O206" s="20"/>
      <c r="P206" s="20"/>
      <c r="Q206" s="20"/>
      <c r="R206" s="20"/>
    </row>
    <row r="207" spans="9:18" x14ac:dyDescent="0.25">
      <c r="I207" s="306"/>
      <c r="M207" s="20"/>
      <c r="N207" s="20"/>
      <c r="O207" s="20"/>
      <c r="P207" s="20"/>
      <c r="Q207" s="20"/>
      <c r="R207" s="20"/>
    </row>
    <row r="208" spans="9:18" x14ac:dyDescent="0.25">
      <c r="I208" s="306"/>
      <c r="M208" s="20"/>
      <c r="N208" s="20"/>
      <c r="O208" s="20"/>
      <c r="P208" s="20"/>
      <c r="Q208" s="20"/>
      <c r="R208" s="20"/>
    </row>
    <row r="209" spans="9:18" x14ac:dyDescent="0.25">
      <c r="I209" s="306"/>
      <c r="M209" s="20"/>
      <c r="N209" s="20"/>
      <c r="O209" s="20"/>
      <c r="P209" s="20"/>
      <c r="Q209" s="20"/>
      <c r="R209" s="20"/>
    </row>
    <row r="210" spans="9:18" x14ac:dyDescent="0.25">
      <c r="I210" s="306"/>
      <c r="M210" s="20"/>
      <c r="N210" s="20"/>
      <c r="O210" s="20"/>
      <c r="P210" s="20"/>
      <c r="Q210" s="20"/>
      <c r="R210" s="20"/>
    </row>
    <row r="211" spans="9:18" x14ac:dyDescent="0.25">
      <c r="I211" s="306"/>
      <c r="M211" s="20"/>
      <c r="N211" s="20"/>
      <c r="O211" s="20"/>
      <c r="P211" s="20"/>
      <c r="Q211" s="20"/>
      <c r="R211" s="20"/>
    </row>
    <row r="212" spans="9:18" x14ac:dyDescent="0.25">
      <c r="I212" s="306"/>
      <c r="M212" s="20"/>
      <c r="N212" s="20"/>
      <c r="O212" s="20"/>
      <c r="P212" s="20"/>
      <c r="Q212" s="20"/>
      <c r="R212" s="20"/>
    </row>
    <row r="213" spans="9:18" x14ac:dyDescent="0.25">
      <c r="I213" s="306"/>
      <c r="M213" s="20"/>
      <c r="N213" s="20"/>
      <c r="O213" s="20"/>
      <c r="P213" s="20"/>
      <c r="Q213" s="20"/>
      <c r="R213" s="20"/>
    </row>
    <row r="214" spans="9:18" x14ac:dyDescent="0.25">
      <c r="I214" s="306"/>
      <c r="M214" s="20"/>
      <c r="N214" s="20"/>
      <c r="O214" s="20"/>
      <c r="P214" s="20"/>
      <c r="Q214" s="20"/>
      <c r="R214" s="20"/>
    </row>
    <row r="215" spans="9:18" x14ac:dyDescent="0.25">
      <c r="I215" s="306"/>
      <c r="M215" s="20"/>
      <c r="N215" s="20"/>
      <c r="O215" s="20"/>
      <c r="P215" s="20"/>
      <c r="Q215" s="20"/>
      <c r="R215" s="20"/>
    </row>
    <row r="216" spans="9:18" x14ac:dyDescent="0.25">
      <c r="I216" s="306"/>
      <c r="M216" s="20"/>
      <c r="N216" s="20"/>
      <c r="O216" s="20"/>
      <c r="P216" s="20"/>
      <c r="Q216" s="20"/>
      <c r="R216" s="20"/>
    </row>
    <row r="217" spans="9:18" x14ac:dyDescent="0.25">
      <c r="I217" s="306"/>
      <c r="M217" s="20"/>
      <c r="N217" s="20"/>
      <c r="O217" s="20"/>
      <c r="P217" s="20"/>
      <c r="Q217" s="20"/>
      <c r="R217" s="20"/>
    </row>
    <row r="218" spans="9:18" x14ac:dyDescent="0.25">
      <c r="I218" s="306"/>
      <c r="M218" s="20"/>
      <c r="N218" s="20"/>
      <c r="O218" s="20"/>
      <c r="P218" s="20"/>
      <c r="Q218" s="20"/>
      <c r="R218" s="20"/>
    </row>
    <row r="219" spans="9:18" x14ac:dyDescent="0.25">
      <c r="I219" s="306"/>
      <c r="M219" s="20"/>
      <c r="N219" s="20"/>
      <c r="O219" s="20"/>
      <c r="P219" s="20"/>
      <c r="Q219" s="20"/>
      <c r="R219" s="20"/>
    </row>
    <row r="220" spans="9:18" x14ac:dyDescent="0.25">
      <c r="I220" s="306"/>
      <c r="M220" s="20"/>
      <c r="N220" s="20"/>
      <c r="O220" s="20"/>
      <c r="P220" s="20"/>
      <c r="Q220" s="20"/>
      <c r="R220" s="20"/>
    </row>
    <row r="221" spans="9:18" x14ac:dyDescent="0.25">
      <c r="I221" s="306"/>
      <c r="M221" s="20"/>
      <c r="N221" s="20"/>
      <c r="O221" s="20"/>
      <c r="P221" s="20"/>
      <c r="Q221" s="20"/>
      <c r="R221" s="20"/>
    </row>
    <row r="222" spans="9:18" x14ac:dyDescent="0.25">
      <c r="I222" s="306"/>
      <c r="M222" s="20"/>
      <c r="N222" s="20"/>
      <c r="O222" s="20"/>
      <c r="P222" s="20"/>
      <c r="Q222" s="20"/>
      <c r="R222" s="20"/>
    </row>
    <row r="223" spans="9:18" x14ac:dyDescent="0.25">
      <c r="I223" s="306"/>
      <c r="M223" s="20"/>
      <c r="N223" s="20"/>
      <c r="O223" s="20"/>
      <c r="P223" s="20"/>
      <c r="Q223" s="20"/>
      <c r="R223" s="20"/>
    </row>
    <row r="224" spans="9:18" x14ac:dyDescent="0.25">
      <c r="I224" s="306"/>
      <c r="M224" s="20"/>
      <c r="N224" s="20"/>
      <c r="O224" s="20"/>
      <c r="P224" s="20"/>
      <c r="Q224" s="20"/>
      <c r="R224" s="20"/>
    </row>
    <row r="225" spans="9:18" x14ac:dyDescent="0.25">
      <c r="I225" s="306"/>
      <c r="M225" s="20"/>
      <c r="N225" s="20"/>
      <c r="O225" s="20"/>
      <c r="P225" s="20"/>
      <c r="Q225" s="20"/>
      <c r="R225" s="20"/>
    </row>
    <row r="226" spans="9:18" x14ac:dyDescent="0.25">
      <c r="I226" s="306"/>
      <c r="M226" s="20"/>
      <c r="N226" s="20"/>
      <c r="O226" s="20"/>
      <c r="P226" s="20"/>
      <c r="Q226" s="20"/>
      <c r="R226" s="20"/>
    </row>
    <row r="227" spans="9:18" x14ac:dyDescent="0.25">
      <c r="I227" s="306"/>
      <c r="M227" s="20"/>
      <c r="N227" s="20"/>
      <c r="O227" s="20"/>
      <c r="P227" s="20"/>
      <c r="Q227" s="20"/>
      <c r="R227" s="20"/>
    </row>
    <row r="228" spans="9:18" x14ac:dyDescent="0.25">
      <c r="I228" s="306"/>
      <c r="M228" s="20"/>
      <c r="N228" s="20"/>
      <c r="O228" s="20"/>
      <c r="P228" s="20"/>
      <c r="Q228" s="20"/>
      <c r="R228" s="20"/>
    </row>
    <row r="229" spans="9:18" x14ac:dyDescent="0.25">
      <c r="I229" s="306"/>
      <c r="M229" s="20"/>
      <c r="N229" s="20"/>
      <c r="O229" s="20"/>
      <c r="P229" s="20"/>
      <c r="Q229" s="20"/>
      <c r="R229" s="20"/>
    </row>
    <row r="230" spans="9:18" x14ac:dyDescent="0.25">
      <c r="I230" s="306"/>
      <c r="M230" s="20"/>
      <c r="N230" s="20"/>
      <c r="O230" s="20"/>
      <c r="P230" s="20"/>
      <c r="Q230" s="20"/>
      <c r="R230" s="20"/>
    </row>
    <row r="231" spans="9:18" x14ac:dyDescent="0.25">
      <c r="I231" s="306"/>
      <c r="M231" s="20"/>
      <c r="N231" s="20"/>
      <c r="O231" s="20"/>
      <c r="P231" s="20"/>
      <c r="Q231" s="20"/>
      <c r="R231" s="20"/>
    </row>
    <row r="232" spans="9:18" x14ac:dyDescent="0.25">
      <c r="I232" s="306"/>
      <c r="M232" s="20"/>
      <c r="N232" s="20"/>
      <c r="O232" s="20"/>
      <c r="P232" s="20"/>
      <c r="Q232" s="20"/>
      <c r="R232" s="20"/>
    </row>
    <row r="233" spans="9:18" x14ac:dyDescent="0.25">
      <c r="I233" s="306"/>
      <c r="M233" s="20"/>
      <c r="N233" s="20"/>
      <c r="O233" s="20"/>
      <c r="P233" s="20"/>
      <c r="Q233" s="20"/>
      <c r="R233" s="20"/>
    </row>
    <row r="234" spans="9:18" x14ac:dyDescent="0.25">
      <c r="I234" s="306"/>
      <c r="M234" s="20"/>
      <c r="N234" s="20"/>
      <c r="O234" s="20"/>
      <c r="P234" s="20"/>
      <c r="Q234" s="20"/>
      <c r="R234" s="20"/>
    </row>
    <row r="235" spans="9:18" x14ac:dyDescent="0.25">
      <c r="I235" s="306"/>
      <c r="M235" s="20"/>
      <c r="N235" s="20"/>
      <c r="O235" s="20"/>
      <c r="P235" s="20"/>
      <c r="Q235" s="20"/>
      <c r="R235" s="20"/>
    </row>
    <row r="236" spans="9:18" x14ac:dyDescent="0.25">
      <c r="I236" s="306"/>
      <c r="M236" s="20"/>
      <c r="N236" s="20"/>
      <c r="O236" s="20"/>
      <c r="P236" s="20"/>
      <c r="Q236" s="20"/>
      <c r="R236" s="20"/>
    </row>
    <row r="237" spans="9:18" x14ac:dyDescent="0.25">
      <c r="I237" s="306"/>
      <c r="M237" s="20"/>
      <c r="N237" s="20"/>
      <c r="O237" s="20"/>
      <c r="P237" s="20"/>
      <c r="Q237" s="20"/>
      <c r="R237" s="20"/>
    </row>
    <row r="238" spans="9:18" x14ac:dyDescent="0.25">
      <c r="I238" s="306"/>
      <c r="M238" s="20"/>
      <c r="N238" s="20"/>
      <c r="O238" s="20"/>
      <c r="P238" s="20"/>
      <c r="Q238" s="20"/>
      <c r="R238" s="20"/>
    </row>
    <row r="239" spans="9:18" x14ac:dyDescent="0.25">
      <c r="I239" s="306"/>
      <c r="M239" s="20"/>
      <c r="N239" s="20"/>
      <c r="O239" s="20"/>
      <c r="P239" s="20"/>
      <c r="Q239" s="20"/>
      <c r="R239" s="20"/>
    </row>
    <row r="240" spans="9:18" x14ac:dyDescent="0.25">
      <c r="I240" s="306"/>
      <c r="M240" s="20"/>
      <c r="N240" s="20"/>
      <c r="O240" s="20"/>
      <c r="P240" s="20"/>
      <c r="Q240" s="20"/>
      <c r="R240" s="20"/>
    </row>
    <row r="241" spans="9:18" x14ac:dyDescent="0.25">
      <c r="I241" s="306"/>
      <c r="M241" s="20"/>
      <c r="N241" s="20"/>
      <c r="O241" s="20"/>
      <c r="P241" s="20"/>
      <c r="Q241" s="20"/>
      <c r="R241" s="20"/>
    </row>
    <row r="242" spans="9:18" x14ac:dyDescent="0.25">
      <c r="I242" s="306"/>
      <c r="M242" s="20"/>
      <c r="N242" s="20"/>
      <c r="O242" s="20"/>
      <c r="P242" s="20"/>
      <c r="Q242" s="20"/>
      <c r="R242" s="20"/>
    </row>
    <row r="243" spans="9:18" x14ac:dyDescent="0.25">
      <c r="I243" s="306"/>
      <c r="M243" s="20"/>
      <c r="N243" s="20"/>
      <c r="O243" s="20"/>
      <c r="P243" s="20"/>
      <c r="Q243" s="20"/>
      <c r="R243" s="20"/>
    </row>
    <row r="244" spans="9:18" x14ac:dyDescent="0.25">
      <c r="M244" s="20"/>
      <c r="N244" s="20"/>
      <c r="O244" s="20"/>
      <c r="P244" s="20"/>
      <c r="Q244" s="20"/>
      <c r="R244" s="20"/>
    </row>
    <row r="245" spans="9:18" x14ac:dyDescent="0.25">
      <c r="M245" s="20"/>
      <c r="N245" s="20"/>
      <c r="O245" s="20"/>
      <c r="P245" s="20"/>
      <c r="Q245" s="20"/>
      <c r="R245" s="20"/>
    </row>
    <row r="246" spans="9:18" x14ac:dyDescent="0.25">
      <c r="M246" s="20"/>
      <c r="N246" s="20"/>
      <c r="O246" s="20"/>
      <c r="P246" s="20"/>
      <c r="Q246" s="20"/>
      <c r="R246" s="20"/>
    </row>
    <row r="247" spans="9:18" x14ac:dyDescent="0.25">
      <c r="M247" s="20"/>
      <c r="N247" s="20"/>
      <c r="O247" s="20"/>
      <c r="P247" s="20"/>
      <c r="Q247" s="20"/>
      <c r="R247" s="20"/>
    </row>
    <row r="248" spans="9:18" x14ac:dyDescent="0.25">
      <c r="M248" s="20"/>
      <c r="N248" s="20"/>
      <c r="O248" s="20"/>
      <c r="P248" s="20"/>
      <c r="Q248" s="20"/>
      <c r="R248" s="20"/>
    </row>
    <row r="249" spans="9:18" x14ac:dyDescent="0.25">
      <c r="M249" s="20"/>
      <c r="N249" s="20"/>
      <c r="O249" s="20"/>
      <c r="P249" s="20"/>
      <c r="Q249" s="20"/>
      <c r="R249" s="20"/>
    </row>
    <row r="250" spans="9:18" x14ac:dyDescent="0.25">
      <c r="M250" s="20"/>
      <c r="N250" s="20"/>
      <c r="O250" s="20"/>
      <c r="P250" s="20"/>
      <c r="Q250" s="20"/>
      <c r="R250" s="20"/>
    </row>
    <row r="251" spans="9:18" x14ac:dyDescent="0.25">
      <c r="M251" s="20"/>
      <c r="N251" s="20"/>
      <c r="O251" s="20"/>
      <c r="P251" s="20"/>
      <c r="Q251" s="20"/>
      <c r="R251" s="20"/>
    </row>
    <row r="252" spans="9:18" x14ac:dyDescent="0.25">
      <c r="M252" s="20"/>
      <c r="N252" s="20"/>
      <c r="O252" s="20"/>
      <c r="P252" s="20"/>
      <c r="Q252" s="20"/>
      <c r="R252" s="20"/>
    </row>
    <row r="253" spans="9:18" x14ac:dyDescent="0.25">
      <c r="M253" s="20"/>
      <c r="N253" s="20"/>
      <c r="O253" s="20"/>
      <c r="P253" s="20"/>
      <c r="Q253" s="20"/>
      <c r="R253" s="20"/>
    </row>
    <row r="254" spans="9:18" x14ac:dyDescent="0.25">
      <c r="M254" s="20"/>
      <c r="N254" s="20"/>
      <c r="O254" s="20"/>
      <c r="P254" s="20"/>
      <c r="Q254" s="20"/>
      <c r="R254" s="20"/>
    </row>
    <row r="255" spans="9:18" x14ac:dyDescent="0.25">
      <c r="M255" s="20"/>
      <c r="N255" s="20"/>
      <c r="O255" s="20"/>
      <c r="P255" s="20"/>
      <c r="Q255" s="20"/>
      <c r="R255" s="20"/>
    </row>
    <row r="256" spans="9:18" x14ac:dyDescent="0.25">
      <c r="M256" s="20"/>
      <c r="N256" s="20"/>
      <c r="O256" s="20"/>
      <c r="P256" s="20"/>
      <c r="Q256" s="20"/>
      <c r="R256" s="20"/>
    </row>
    <row r="257" spans="13:18" x14ac:dyDescent="0.25">
      <c r="M257" s="20"/>
      <c r="N257" s="20"/>
      <c r="O257" s="20"/>
      <c r="P257" s="20"/>
      <c r="Q257" s="20"/>
      <c r="R257" s="20"/>
    </row>
    <row r="258" spans="13:18" x14ac:dyDescent="0.25">
      <c r="M258" s="20"/>
      <c r="N258" s="20"/>
      <c r="O258" s="20"/>
      <c r="P258" s="20"/>
      <c r="Q258" s="20"/>
      <c r="R258" s="20"/>
    </row>
    <row r="259" spans="13:18" x14ac:dyDescent="0.25">
      <c r="M259" s="20"/>
      <c r="N259" s="20"/>
      <c r="O259" s="20"/>
      <c r="P259" s="20"/>
      <c r="Q259" s="20"/>
      <c r="R259" s="20"/>
    </row>
    <row r="260" spans="13:18" x14ac:dyDescent="0.25">
      <c r="M260" s="20"/>
      <c r="N260" s="20"/>
      <c r="O260" s="20"/>
      <c r="P260" s="20"/>
      <c r="Q260" s="20"/>
      <c r="R260" s="20"/>
    </row>
    <row r="261" spans="13:18" x14ac:dyDescent="0.25">
      <c r="M261" s="20"/>
      <c r="N261" s="20"/>
      <c r="O261" s="20"/>
      <c r="P261" s="20"/>
      <c r="Q261" s="20"/>
      <c r="R261" s="20"/>
    </row>
    <row r="262" spans="13:18" x14ac:dyDescent="0.25">
      <c r="M262" s="20"/>
      <c r="N262" s="20"/>
      <c r="O262" s="20"/>
      <c r="P262" s="20"/>
      <c r="Q262" s="20"/>
      <c r="R262" s="20"/>
    </row>
    <row r="263" spans="13:18" x14ac:dyDescent="0.25">
      <c r="M263" s="20"/>
      <c r="N263" s="20"/>
      <c r="O263" s="20"/>
      <c r="P263" s="20"/>
      <c r="Q263" s="20"/>
      <c r="R263" s="20"/>
    </row>
    <row r="264" spans="13:18" x14ac:dyDescent="0.25">
      <c r="M264" s="20"/>
      <c r="N264" s="20"/>
      <c r="O264" s="20"/>
      <c r="P264" s="20"/>
      <c r="Q264" s="20"/>
      <c r="R264" s="20"/>
    </row>
    <row r="265" spans="13:18" x14ac:dyDescent="0.25">
      <c r="M265" s="20"/>
      <c r="N265" s="20"/>
      <c r="O265" s="20"/>
      <c r="P265" s="20"/>
      <c r="Q265" s="20"/>
      <c r="R265" s="20"/>
    </row>
    <row r="266" spans="13:18" x14ac:dyDescent="0.25">
      <c r="M266" s="20"/>
      <c r="N266" s="20"/>
      <c r="O266" s="20"/>
      <c r="P266" s="20"/>
      <c r="Q266" s="20"/>
      <c r="R266" s="20"/>
    </row>
    <row r="267" spans="13:18" x14ac:dyDescent="0.25">
      <c r="M267" s="20"/>
      <c r="N267" s="20"/>
      <c r="O267" s="20"/>
      <c r="P267" s="20"/>
      <c r="Q267" s="20"/>
      <c r="R267" s="20"/>
    </row>
    <row r="268" spans="13:18" x14ac:dyDescent="0.25">
      <c r="M268" s="20"/>
      <c r="N268" s="20"/>
      <c r="O268" s="20"/>
      <c r="P268" s="20"/>
      <c r="Q268" s="20"/>
      <c r="R268" s="20"/>
    </row>
    <row r="269" spans="13:18" x14ac:dyDescent="0.25">
      <c r="M269" s="20"/>
      <c r="N269" s="20"/>
      <c r="O269" s="20"/>
      <c r="P269" s="20"/>
      <c r="Q269" s="20"/>
      <c r="R269" s="20"/>
    </row>
    <row r="270" spans="13:18" x14ac:dyDescent="0.25">
      <c r="M270" s="20"/>
      <c r="N270" s="20"/>
      <c r="O270" s="20"/>
      <c r="P270" s="20"/>
      <c r="Q270" s="20"/>
      <c r="R270" s="20"/>
    </row>
    <row r="271" spans="13:18" x14ac:dyDescent="0.25">
      <c r="M271" s="20"/>
      <c r="N271" s="20"/>
      <c r="O271" s="20"/>
      <c r="P271" s="20"/>
      <c r="Q271" s="20"/>
      <c r="R271" s="20"/>
    </row>
    <row r="272" spans="13: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row r="5684" spans="13:18" x14ac:dyDescent="0.25">
      <c r="M5684" s="20"/>
      <c r="N5684" s="20"/>
      <c r="O5684" s="20"/>
      <c r="P5684" s="20"/>
      <c r="Q5684" s="20"/>
      <c r="R5684" s="20"/>
    </row>
    <row r="5685" spans="13:18" x14ac:dyDescent="0.25">
      <c r="M5685" s="20"/>
      <c r="N5685" s="20"/>
      <c r="O5685" s="20"/>
      <c r="P5685" s="20"/>
      <c r="Q5685" s="20"/>
      <c r="R5685" s="20"/>
    </row>
  </sheetData>
  <phoneticPr fontId="6" type="noConversion"/>
  <pageMargins left="0.70866141732283472" right="0.70866141732283472" top="1.0236220472440944" bottom="1.0236220472440944" header="0.39370078740157483" footer="0.39370078740157483"/>
  <pageSetup paperSize="9" scale="75" orientation="landscape" r:id="rId1"/>
  <headerFooter alignWithMargins="0">
    <oddFooter>&amp;L&amp;"Frutiger 57Cn,Standard"&amp;8
Santander Consumer Bank AG
Santander-Platz 1
41061 Mönchengladbach</oddFooter>
  </headerFooter>
  <colBreaks count="1" manualBreakCount="1">
    <brk id="1"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Q2243"/>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1.179687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29.179687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58</v>
      </c>
      <c r="G4" s="79"/>
      <c r="H4" s="123"/>
      <c r="I4" s="79"/>
      <c r="J4" s="86"/>
      <c r="K4" s="184"/>
      <c r="M4" s="231"/>
      <c r="N4" s="20"/>
      <c r="O4" s="3"/>
      <c r="P4" s="20"/>
      <c r="Q4" s="231"/>
    </row>
    <row r="5" spans="1:17" s="5" customFormat="1" ht="18" x14ac:dyDescent="0.25">
      <c r="A5" s="32"/>
      <c r="B5" s="124" t="s">
        <v>338</v>
      </c>
      <c r="C5" s="87"/>
      <c r="D5" s="78" t="str">
        <f>'Cover Sheet'!D5</f>
        <v>Monthly Period</v>
      </c>
      <c r="E5" s="79"/>
      <c r="F5" s="88">
        <f>'Cover Sheet'!F5</f>
        <v>45883</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231"/>
      <c r="N6" s="3"/>
      <c r="O6" s="259"/>
      <c r="P6" s="3"/>
      <c r="Q6" s="259"/>
    </row>
    <row r="7" spans="1:17" s="5" customFormat="1" ht="13" x14ac:dyDescent="0.25">
      <c r="A7" s="32"/>
      <c r="B7" s="33"/>
      <c r="C7" s="33"/>
      <c r="D7" s="127" t="str">
        <f>'Cover Sheet'!D7</f>
        <v>Collection Period</v>
      </c>
      <c r="E7" s="128" t="s">
        <v>33</v>
      </c>
      <c r="F7" s="128" t="str">
        <f>'Cover Sheet'!F7</f>
        <v>01.07.2025</v>
      </c>
      <c r="G7" s="96" t="s">
        <v>4</v>
      </c>
      <c r="H7" s="128">
        <f>'Cover Sheet'!H7</f>
        <v>45869</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137"/>
      <c r="C12" s="137"/>
      <c r="D12" s="20"/>
      <c r="E12" s="20"/>
      <c r="F12" s="20"/>
      <c r="G12" s="20"/>
      <c r="H12" s="20"/>
      <c r="I12" s="20"/>
      <c r="J12" s="20"/>
      <c r="K12" s="75"/>
      <c r="M12" s="20"/>
      <c r="N12" s="20"/>
      <c r="O12" s="20"/>
      <c r="P12" s="20"/>
      <c r="Q12" s="20"/>
    </row>
    <row r="13" spans="1:17" ht="29.5" thickBot="1" x14ac:dyDescent="0.3">
      <c r="A13" s="29"/>
      <c r="B13" s="13"/>
      <c r="C13" s="12"/>
      <c r="D13" s="308" t="s">
        <v>464</v>
      </c>
      <c r="E13" s="343" t="s">
        <v>75</v>
      </c>
      <c r="F13" s="265" t="s">
        <v>198</v>
      </c>
      <c r="G13" s="289" t="s">
        <v>61</v>
      </c>
      <c r="H13" s="344" t="s">
        <v>199</v>
      </c>
      <c r="I13" s="20"/>
      <c r="J13" s="20"/>
      <c r="K13" s="139"/>
      <c r="M13" s="171"/>
      <c r="N13" s="142"/>
      <c r="O13" s="172"/>
      <c r="P13" s="305"/>
      <c r="Q13" s="305"/>
    </row>
    <row r="14" spans="1:17" x14ac:dyDescent="0.25">
      <c r="A14" s="29"/>
      <c r="B14" s="13"/>
      <c r="C14" s="12"/>
      <c r="D14" s="367" t="s">
        <v>516</v>
      </c>
      <c r="E14" s="368">
        <v>3631413</v>
      </c>
      <c r="F14" s="369">
        <v>1.7547319626056829E-3</v>
      </c>
      <c r="G14" s="370">
        <v>177</v>
      </c>
      <c r="H14" s="371">
        <v>8.5016859275483447E-4</v>
      </c>
      <c r="I14" s="20"/>
      <c r="J14" s="20"/>
      <c r="K14" s="139"/>
      <c r="M14" s="372"/>
      <c r="N14" s="373"/>
      <c r="O14" s="374"/>
      <c r="P14" s="375"/>
      <c r="Q14" s="374"/>
    </row>
    <row r="15" spans="1:17" x14ac:dyDescent="0.25">
      <c r="A15" s="29"/>
      <c r="B15" s="13"/>
      <c r="C15" s="12"/>
      <c r="D15" s="376" t="s">
        <v>517</v>
      </c>
      <c r="E15" s="377">
        <v>154712528.7700004</v>
      </c>
      <c r="F15" s="378">
        <v>7.4758508395566955E-2</v>
      </c>
      <c r="G15" s="379">
        <v>14502</v>
      </c>
      <c r="H15" s="380">
        <v>6.9656186057235073E-2</v>
      </c>
      <c r="I15" s="20"/>
      <c r="J15" s="20"/>
      <c r="K15" s="139"/>
      <c r="M15" s="372"/>
      <c r="N15" s="373"/>
      <c r="O15" s="374"/>
      <c r="P15" s="375"/>
      <c r="Q15" s="374"/>
    </row>
    <row r="16" spans="1:17" x14ac:dyDescent="0.25">
      <c r="A16" s="29"/>
      <c r="B16" s="13"/>
      <c r="C16" s="12"/>
      <c r="D16" s="376" t="s">
        <v>518</v>
      </c>
      <c r="E16" s="377">
        <v>455722224.19000262</v>
      </c>
      <c r="F16" s="378">
        <v>0.22020914527098689</v>
      </c>
      <c r="G16" s="379">
        <v>45382</v>
      </c>
      <c r="H16" s="380">
        <v>0.2179793846124288</v>
      </c>
      <c r="I16" s="20"/>
      <c r="J16" s="20"/>
      <c r="K16" s="139"/>
      <c r="M16" s="372"/>
      <c r="N16" s="373"/>
      <c r="O16" s="374"/>
      <c r="P16" s="375"/>
      <c r="Q16" s="374"/>
    </row>
    <row r="17" spans="1:17" x14ac:dyDescent="0.25">
      <c r="A17" s="29"/>
      <c r="B17" s="13"/>
      <c r="C17" s="12"/>
      <c r="D17" s="376" t="s">
        <v>519</v>
      </c>
      <c r="E17" s="377">
        <v>767013777.59999025</v>
      </c>
      <c r="F17" s="378">
        <v>0.37062806993135444</v>
      </c>
      <c r="G17" s="379">
        <v>78945</v>
      </c>
      <c r="H17" s="380">
        <v>0.37918960200582147</v>
      </c>
      <c r="I17" s="20"/>
      <c r="J17" s="20"/>
      <c r="K17" s="139"/>
      <c r="M17" s="372"/>
      <c r="N17" s="373"/>
      <c r="O17" s="374"/>
      <c r="P17" s="375"/>
      <c r="Q17" s="374"/>
    </row>
    <row r="18" spans="1:17" x14ac:dyDescent="0.25">
      <c r="A18" s="29"/>
      <c r="B18" s="13"/>
      <c r="C18" s="12"/>
      <c r="D18" s="376" t="s">
        <v>520</v>
      </c>
      <c r="E18" s="377">
        <v>332912542.06000304</v>
      </c>
      <c r="F18" s="378">
        <v>0.16086638405078027</v>
      </c>
      <c r="G18" s="379">
        <v>37375</v>
      </c>
      <c r="H18" s="380">
        <v>0.17952006301814655</v>
      </c>
      <c r="I18" s="20"/>
      <c r="J18" s="20"/>
      <c r="K18" s="139"/>
      <c r="M18" s="372"/>
      <c r="N18" s="373"/>
      <c r="O18" s="374"/>
      <c r="P18" s="375"/>
      <c r="Q18" s="374"/>
    </row>
    <row r="19" spans="1:17" x14ac:dyDescent="0.25">
      <c r="A19" s="29"/>
      <c r="B19" s="13"/>
      <c r="C19" s="12"/>
      <c r="D19" s="376" t="s">
        <v>521</v>
      </c>
      <c r="E19" s="377">
        <v>205774575.66999954</v>
      </c>
      <c r="F19" s="378">
        <v>9.9432156303832675E-2</v>
      </c>
      <c r="G19" s="379">
        <v>18000</v>
      </c>
      <c r="H19" s="380">
        <v>8.6457822992017055E-2</v>
      </c>
      <c r="I19" s="20"/>
      <c r="J19" s="20"/>
      <c r="K19" s="139"/>
      <c r="M19" s="372"/>
      <c r="N19" s="373"/>
      <c r="O19" s="374"/>
      <c r="P19" s="375"/>
      <c r="Q19" s="374"/>
    </row>
    <row r="20" spans="1:17" x14ac:dyDescent="0.25">
      <c r="A20" s="29"/>
      <c r="B20" s="13"/>
      <c r="C20" s="12"/>
      <c r="D20" s="376" t="s">
        <v>522</v>
      </c>
      <c r="E20" s="377">
        <v>103278971.98000014</v>
      </c>
      <c r="F20" s="378">
        <v>4.9905343511840429E-2</v>
      </c>
      <c r="G20" s="379">
        <v>9170</v>
      </c>
      <c r="H20" s="380">
        <v>4.4045457602044244E-2</v>
      </c>
      <c r="I20" s="20"/>
      <c r="J20" s="20"/>
      <c r="K20" s="139"/>
      <c r="M20" s="372"/>
      <c r="N20" s="373"/>
      <c r="O20" s="374"/>
      <c r="P20" s="375"/>
      <c r="Q20" s="374"/>
    </row>
    <row r="21" spans="1:17" x14ac:dyDescent="0.25">
      <c r="A21" s="29"/>
      <c r="B21" s="13"/>
      <c r="C21" s="12"/>
      <c r="D21" s="376" t="s">
        <v>523</v>
      </c>
      <c r="E21" s="377">
        <v>23786999.010000076</v>
      </c>
      <c r="F21" s="378">
        <v>1.1494095399591528E-2</v>
      </c>
      <c r="G21" s="379">
        <v>2338</v>
      </c>
      <c r="H21" s="380">
        <v>1.1229910564185328E-2</v>
      </c>
      <c r="I21" s="20"/>
      <c r="J21" s="20"/>
      <c r="K21" s="139"/>
      <c r="M21" s="372"/>
      <c r="N21" s="373"/>
      <c r="O21" s="374"/>
      <c r="P21" s="375"/>
      <c r="Q21" s="374"/>
    </row>
    <row r="22" spans="1:17" x14ac:dyDescent="0.25">
      <c r="A22" s="29"/>
      <c r="B22" s="13"/>
      <c r="C22" s="12"/>
      <c r="D22" s="376" t="s">
        <v>524</v>
      </c>
      <c r="E22" s="377">
        <v>17797015.750000011</v>
      </c>
      <c r="F22" s="378">
        <v>8.5996807235976108E-3</v>
      </c>
      <c r="G22" s="379">
        <v>1874</v>
      </c>
      <c r="H22" s="380">
        <v>9.0012200159466649E-3</v>
      </c>
      <c r="I22" s="20"/>
      <c r="J22" s="20"/>
      <c r="K22" s="139"/>
      <c r="M22" s="372"/>
      <c r="N22" s="373"/>
      <c r="O22" s="374"/>
      <c r="P22" s="375"/>
      <c r="Q22" s="374"/>
    </row>
    <row r="23" spans="1:17" x14ac:dyDescent="0.25">
      <c r="A23" s="29"/>
      <c r="B23" s="13"/>
      <c r="C23" s="12"/>
      <c r="D23" s="376" t="s">
        <v>525</v>
      </c>
      <c r="E23" s="377">
        <v>3394728.870000001</v>
      </c>
      <c r="F23" s="378">
        <v>1.6403640270520798E-3</v>
      </c>
      <c r="G23" s="379">
        <v>296</v>
      </c>
      <c r="H23" s="380">
        <v>1.4217508669798361E-3</v>
      </c>
      <c r="I23" s="381"/>
      <c r="J23" s="20"/>
      <c r="K23" s="139"/>
      <c r="M23" s="372"/>
      <c r="N23" s="373"/>
      <c r="O23" s="374"/>
      <c r="P23" s="375"/>
      <c r="Q23" s="374"/>
    </row>
    <row r="24" spans="1:17" x14ac:dyDescent="0.25">
      <c r="A24" s="29"/>
      <c r="B24" s="13"/>
      <c r="C24" s="12"/>
      <c r="D24" s="376" t="s">
        <v>526</v>
      </c>
      <c r="E24" s="377">
        <v>675614.7</v>
      </c>
      <c r="F24" s="378">
        <v>3.2646319999852662E-4</v>
      </c>
      <c r="G24" s="379">
        <v>61</v>
      </c>
      <c r="H24" s="380">
        <v>2.9299595569516894E-4</v>
      </c>
      <c r="I24" s="20"/>
      <c r="J24" s="20"/>
      <c r="K24" s="139"/>
      <c r="M24" s="372"/>
      <c r="N24" s="373"/>
      <c r="O24" s="374"/>
      <c r="P24" s="375"/>
      <c r="Q24" s="374"/>
    </row>
    <row r="25" spans="1:17" ht="12.75" customHeight="1" x14ac:dyDescent="0.25">
      <c r="A25" s="29"/>
      <c r="B25" s="13"/>
      <c r="C25" s="12"/>
      <c r="D25" s="382" t="s">
        <v>527</v>
      </c>
      <c r="E25" s="377">
        <v>539253.31999999995</v>
      </c>
      <c r="F25" s="378">
        <v>2.6057213446810656E-4</v>
      </c>
      <c r="G25" s="379">
        <v>52</v>
      </c>
      <c r="H25" s="380">
        <v>2.4976704419916041E-4</v>
      </c>
      <c r="I25" s="383"/>
      <c r="J25" s="20"/>
      <c r="K25" s="139"/>
      <c r="M25" s="384"/>
      <c r="N25" s="373"/>
      <c r="O25" s="374"/>
      <c r="P25" s="375"/>
      <c r="Q25" s="374"/>
    </row>
    <row r="26" spans="1:17" ht="12.75" customHeight="1" thickBot="1" x14ac:dyDescent="0.3">
      <c r="A26" s="29"/>
      <c r="B26" s="13"/>
      <c r="C26" s="12"/>
      <c r="D26" s="382" t="s">
        <v>528</v>
      </c>
      <c r="E26" s="377">
        <v>257621.55000000002</v>
      </c>
      <c r="F26" s="378">
        <v>1.2448508832264965E-4</v>
      </c>
      <c r="G26" s="379">
        <v>22</v>
      </c>
      <c r="H26" s="380">
        <v>1.0567067254579863E-4</v>
      </c>
      <c r="I26" s="383"/>
      <c r="J26" s="20"/>
      <c r="K26" s="139"/>
      <c r="M26" s="384"/>
      <c r="N26" s="373"/>
      <c r="O26" s="374"/>
      <c r="P26" s="375"/>
      <c r="Q26" s="374"/>
    </row>
    <row r="27" spans="1:17" ht="14" thickTop="1" thickBot="1" x14ac:dyDescent="0.3">
      <c r="A27" s="29"/>
      <c r="B27" s="13"/>
      <c r="C27" s="12"/>
      <c r="D27" s="337" t="s">
        <v>35</v>
      </c>
      <c r="E27" s="320">
        <f>SUM(E14:E26)</f>
        <v>2069497266.469996</v>
      </c>
      <c r="F27" s="385">
        <f>ROUND(SUM(F14:F26),0)</f>
        <v>1</v>
      </c>
      <c r="G27" s="386">
        <f>SUM(G14:G26)</f>
        <v>208194</v>
      </c>
      <c r="H27" s="387">
        <f>SUM(H14:H26)</f>
        <v>1</v>
      </c>
      <c r="I27" s="20"/>
      <c r="J27" s="20"/>
      <c r="K27" s="139"/>
      <c r="M27" s="23"/>
      <c r="N27" s="324"/>
      <c r="O27" s="388"/>
      <c r="P27" s="389"/>
      <c r="Q27" s="388"/>
    </row>
    <row r="28" spans="1:17" x14ac:dyDescent="0.25">
      <c r="A28" s="29"/>
      <c r="B28" s="13"/>
      <c r="C28" s="12"/>
      <c r="D28" s="5"/>
      <c r="E28" s="390"/>
      <c r="F28" s="5"/>
      <c r="G28" s="5"/>
      <c r="H28" s="5"/>
      <c r="I28" s="20"/>
      <c r="J28" s="138"/>
      <c r="K28" s="139"/>
      <c r="N28" s="165"/>
    </row>
    <row r="29" spans="1:17" x14ac:dyDescent="0.25">
      <c r="A29" s="29"/>
      <c r="B29" s="13"/>
      <c r="C29" s="12"/>
      <c r="E29" s="182"/>
      <c r="F29" s="5"/>
      <c r="G29" s="391"/>
      <c r="H29" s="5"/>
      <c r="I29" s="20"/>
      <c r="J29" s="138"/>
      <c r="K29" s="139"/>
      <c r="N29" s="182"/>
      <c r="P29" s="392"/>
    </row>
    <row r="30" spans="1:17" ht="13.5" thickBot="1" x14ac:dyDescent="0.3">
      <c r="A30" s="29"/>
      <c r="B30" s="13"/>
      <c r="C30" s="12"/>
      <c r="D30" s="393" t="s">
        <v>73</v>
      </c>
      <c r="E30" s="393" t="s">
        <v>8</v>
      </c>
      <c r="F30" s="5"/>
      <c r="G30" s="5"/>
      <c r="H30" s="5"/>
      <c r="I30" s="20"/>
      <c r="J30" s="138"/>
      <c r="K30" s="139"/>
      <c r="M30" s="323"/>
      <c r="N30" s="323"/>
    </row>
    <row r="31" spans="1:17" ht="13" thickBot="1" x14ac:dyDescent="0.3">
      <c r="A31" s="29"/>
      <c r="B31" s="13"/>
      <c r="C31" s="12"/>
      <c r="D31" s="329" t="s">
        <v>67</v>
      </c>
      <c r="E31" s="394">
        <v>4.032206850306002E-2</v>
      </c>
      <c r="F31" s="5"/>
      <c r="G31" s="395"/>
      <c r="H31" s="395"/>
      <c r="I31" s="20"/>
      <c r="J31" s="138"/>
      <c r="K31" s="139"/>
      <c r="M31" s="396"/>
      <c r="N31" s="397"/>
      <c r="P31" s="395"/>
      <c r="Q31" s="395"/>
    </row>
    <row r="32" spans="1:17" x14ac:dyDescent="0.25">
      <c r="A32" s="29"/>
      <c r="B32" s="13"/>
      <c r="C32" s="12"/>
      <c r="D32" s="398"/>
      <c r="E32" s="397"/>
      <c r="F32" s="5"/>
      <c r="G32" s="399"/>
      <c r="H32" s="399"/>
      <c r="I32" s="20"/>
      <c r="J32" s="138"/>
      <c r="K32" s="139"/>
      <c r="M32" s="398"/>
      <c r="N32" s="397"/>
      <c r="P32" s="399"/>
      <c r="Q32" s="399"/>
    </row>
    <row r="33" spans="1:17" ht="14.5" x14ac:dyDescent="0.25">
      <c r="A33" s="29"/>
      <c r="B33" s="13"/>
      <c r="C33" s="12"/>
      <c r="D33" s="366" t="s">
        <v>463</v>
      </c>
      <c r="E33" s="397"/>
      <c r="F33" s="5"/>
      <c r="G33" s="5"/>
      <c r="H33" s="5"/>
      <c r="I33" s="20"/>
      <c r="J33" s="138"/>
      <c r="K33" s="139"/>
      <c r="M33" s="231"/>
      <c r="N33" s="397"/>
    </row>
    <row r="34" spans="1:17" x14ac:dyDescent="0.25">
      <c r="A34" s="29"/>
      <c r="B34" s="13"/>
      <c r="C34" s="12"/>
      <c r="D34" s="231"/>
      <c r="E34" s="400"/>
      <c r="F34" s="5"/>
      <c r="G34" s="5"/>
      <c r="H34" s="5"/>
      <c r="I34" s="20"/>
      <c r="J34" s="138"/>
      <c r="K34" s="139"/>
      <c r="M34" s="231"/>
      <c r="N34" s="397"/>
    </row>
    <row r="35" spans="1:17" x14ac:dyDescent="0.25">
      <c r="A35" s="29"/>
      <c r="B35" s="13"/>
      <c r="C35" s="12"/>
      <c r="D35" s="231"/>
      <c r="E35" s="400"/>
      <c r="F35" s="5"/>
      <c r="G35" s="5"/>
      <c r="H35" s="5"/>
      <c r="I35" s="20"/>
      <c r="J35" s="138"/>
      <c r="K35" s="139"/>
      <c r="M35" s="231"/>
      <c r="N35" s="397"/>
    </row>
    <row r="36" spans="1:17" x14ac:dyDescent="0.25">
      <c r="A36" s="29"/>
      <c r="B36" s="13"/>
      <c r="C36" s="12"/>
      <c r="D36" s="20"/>
      <c r="E36" s="20"/>
      <c r="F36" s="20"/>
      <c r="G36" s="20"/>
      <c r="H36" s="20"/>
      <c r="I36" s="20"/>
      <c r="J36" s="138"/>
      <c r="K36" s="139"/>
    </row>
    <row r="37" spans="1:17" ht="12" customHeight="1" x14ac:dyDescent="0.25">
      <c r="A37" s="29"/>
      <c r="B37" s="13"/>
      <c r="C37" s="12"/>
      <c r="D37" s="401"/>
      <c r="E37" s="20"/>
      <c r="F37" s="20"/>
      <c r="G37" s="20"/>
      <c r="H37" s="20"/>
      <c r="I37" s="20"/>
      <c r="J37" s="20"/>
      <c r="K37" s="139"/>
      <c r="M37" s="401"/>
    </row>
    <row r="38" spans="1:17" x14ac:dyDescent="0.25">
      <c r="A38" s="29"/>
      <c r="B38" s="13"/>
      <c r="C38" s="12"/>
      <c r="D38" s="20"/>
      <c r="E38" s="20"/>
      <c r="F38" s="20"/>
      <c r="G38" s="20"/>
      <c r="H38" s="20"/>
      <c r="I38" s="138"/>
      <c r="J38" s="20"/>
      <c r="K38" s="139"/>
    </row>
    <row r="39" spans="1:17" ht="14.5" x14ac:dyDescent="0.25">
      <c r="A39" s="29"/>
      <c r="B39" s="13"/>
      <c r="C39" s="12"/>
      <c r="D39" s="171"/>
      <c r="E39" s="142"/>
      <c r="F39" s="172"/>
      <c r="G39" s="305"/>
      <c r="H39" s="305"/>
      <c r="I39" s="138"/>
      <c r="J39" s="20"/>
      <c r="K39" s="139"/>
      <c r="L39" s="20"/>
      <c r="M39" s="171"/>
      <c r="N39" s="142"/>
      <c r="O39" s="172"/>
      <c r="P39" s="305"/>
      <c r="Q39" s="305"/>
    </row>
    <row r="40" spans="1:17" s="20" customFormat="1" x14ac:dyDescent="0.25">
      <c r="A40" s="29"/>
      <c r="B40" s="13"/>
      <c r="C40" s="12"/>
      <c r="D40" s="402"/>
      <c r="E40" s="373"/>
      <c r="F40" s="374"/>
      <c r="G40" s="375"/>
      <c r="H40" s="374"/>
      <c r="I40" s="138"/>
      <c r="K40" s="139"/>
      <c r="M40" s="402"/>
      <c r="N40" s="373"/>
      <c r="O40" s="374"/>
      <c r="P40" s="375"/>
      <c r="Q40" s="374"/>
    </row>
    <row r="41" spans="1:17" s="20" customFormat="1" x14ac:dyDescent="0.25">
      <c r="A41" s="29"/>
      <c r="B41" s="13"/>
      <c r="C41" s="12"/>
      <c r="D41" s="402"/>
      <c r="E41" s="373"/>
      <c r="F41" s="374"/>
      <c r="G41" s="375"/>
      <c r="H41" s="374"/>
      <c r="I41" s="138"/>
      <c r="K41" s="139"/>
      <c r="M41" s="402"/>
      <c r="N41" s="373"/>
      <c r="O41" s="374"/>
      <c r="P41" s="375"/>
      <c r="Q41" s="374"/>
    </row>
    <row r="42" spans="1:17" s="33" customFormat="1" ht="15" customHeight="1" x14ac:dyDescent="0.25">
      <c r="A42" s="32"/>
      <c r="B42" s="13"/>
      <c r="C42" s="12"/>
      <c r="D42" s="23"/>
      <c r="E42" s="324"/>
      <c r="F42" s="388"/>
      <c r="G42" s="389"/>
      <c r="H42" s="388"/>
      <c r="I42" s="138"/>
      <c r="K42" s="75"/>
      <c r="M42" s="23"/>
      <c r="N42" s="324"/>
      <c r="O42" s="388"/>
      <c r="P42" s="389"/>
      <c r="Q42" s="388"/>
    </row>
    <row r="43" spans="1:17" s="33" customFormat="1" x14ac:dyDescent="0.25">
      <c r="A43" s="32"/>
      <c r="B43" s="13"/>
      <c r="C43" s="12"/>
      <c r="D43" s="152"/>
      <c r="E43" s="12"/>
      <c r="F43" s="153"/>
      <c r="G43" s="154"/>
      <c r="H43" s="153"/>
      <c r="I43" s="138"/>
      <c r="K43" s="75"/>
      <c r="M43" s="152"/>
      <c r="N43" s="12"/>
      <c r="O43" s="153"/>
      <c r="P43" s="154"/>
      <c r="Q43" s="153"/>
    </row>
    <row r="44" spans="1:17" s="33" customFormat="1" x14ac:dyDescent="0.25">
      <c r="A44" s="32"/>
      <c r="B44" s="13"/>
      <c r="C44" s="12"/>
      <c r="D44" s="152"/>
      <c r="E44" s="12"/>
      <c r="F44" s="153"/>
      <c r="G44" s="154"/>
      <c r="H44" s="153"/>
      <c r="I44" s="138"/>
      <c r="K44" s="75"/>
      <c r="M44" s="152"/>
      <c r="N44" s="12"/>
      <c r="O44" s="153"/>
      <c r="P44" s="154"/>
      <c r="Q44" s="153"/>
    </row>
    <row r="45" spans="1:17" s="33" customFormat="1" x14ac:dyDescent="0.25">
      <c r="A45" s="32"/>
      <c r="B45" s="13"/>
      <c r="C45" s="12"/>
      <c r="D45" s="152"/>
      <c r="E45" s="12"/>
      <c r="F45" s="153"/>
      <c r="G45" s="154"/>
      <c r="H45" s="153"/>
      <c r="I45" s="138"/>
      <c r="K45" s="75"/>
      <c r="M45" s="152"/>
      <c r="N45" s="12"/>
      <c r="O45" s="153"/>
      <c r="P45" s="154"/>
      <c r="Q45" s="153"/>
    </row>
    <row r="46" spans="1:17" s="20" customFormat="1" x14ac:dyDescent="0.25">
      <c r="A46" s="35"/>
      <c r="B46" s="26"/>
      <c r="C46" s="10"/>
      <c r="D46" s="197"/>
      <c r="E46" s="10"/>
      <c r="F46" s="198"/>
      <c r="G46" s="199"/>
      <c r="H46" s="198"/>
      <c r="I46" s="200"/>
      <c r="J46" s="36"/>
      <c r="K46" s="151"/>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5"/>
      <c r="E74" s="156"/>
      <c r="F74" s="181"/>
      <c r="G74" s="158"/>
      <c r="H74" s="181"/>
      <c r="I74" s="138"/>
      <c r="M74" s="155"/>
      <c r="N74" s="156"/>
      <c r="O74" s="181"/>
      <c r="P74" s="158"/>
      <c r="Q74" s="181"/>
    </row>
    <row r="75" spans="2:17" s="20" customFormat="1" x14ac:dyDescent="0.25">
      <c r="B75" s="13"/>
      <c r="C75" s="12"/>
      <c r="D75" s="155"/>
      <c r="E75" s="155"/>
      <c r="F75" s="155"/>
      <c r="G75" s="155"/>
      <c r="H75" s="155"/>
      <c r="I75" s="138"/>
      <c r="M75" s="155"/>
      <c r="N75" s="155"/>
      <c r="O75" s="155"/>
      <c r="P75" s="155"/>
      <c r="Q75" s="155"/>
    </row>
    <row r="76" spans="2:17" s="20" customFormat="1" x14ac:dyDescent="0.25">
      <c r="B76" s="13"/>
      <c r="C76" s="12"/>
      <c r="D76" s="155"/>
      <c r="E76" s="155"/>
      <c r="F76" s="155"/>
      <c r="G76" s="155"/>
      <c r="H76" s="155"/>
      <c r="I76" s="138"/>
      <c r="M76" s="155"/>
      <c r="N76" s="155"/>
      <c r="O76" s="155"/>
      <c r="P76" s="155"/>
      <c r="Q76" s="155"/>
    </row>
    <row r="77" spans="2:17" s="20" customFormat="1" x14ac:dyDescent="0.25">
      <c r="B77" s="13"/>
      <c r="C77" s="12"/>
      <c r="D77" s="159"/>
      <c r="E77" s="182"/>
      <c r="F77" s="155"/>
      <c r="G77" s="155"/>
      <c r="H77" s="155"/>
      <c r="I77" s="138"/>
      <c r="M77" s="159"/>
      <c r="N77" s="182"/>
      <c r="O77" s="155"/>
      <c r="P77" s="155"/>
      <c r="Q77" s="155"/>
    </row>
    <row r="78" spans="2:17" s="20" customFormat="1" x14ac:dyDescent="0.25">
      <c r="B78" s="13"/>
      <c r="C78" s="12"/>
      <c r="D78" s="156"/>
      <c r="E78" s="182"/>
      <c r="F78" s="155"/>
      <c r="G78" s="155"/>
      <c r="H78" s="155"/>
      <c r="I78" s="138"/>
      <c r="M78" s="156"/>
      <c r="N78" s="182"/>
      <c r="O78" s="155"/>
      <c r="P78" s="155"/>
      <c r="Q78" s="155"/>
    </row>
    <row r="79" spans="2:17" s="20" customFormat="1" x14ac:dyDescent="0.25">
      <c r="B79" s="13"/>
      <c r="C79" s="12"/>
      <c r="D79" s="155"/>
      <c r="E79" s="182"/>
      <c r="F79" s="155"/>
      <c r="G79" s="155"/>
      <c r="H79" s="155"/>
      <c r="I79" s="138"/>
      <c r="M79" s="155"/>
      <c r="N79" s="182"/>
      <c r="O79" s="155"/>
      <c r="P79" s="155"/>
      <c r="Q79" s="155"/>
    </row>
    <row r="80" spans="2:17" s="20" customFormat="1" ht="14" x14ac:dyDescent="0.25">
      <c r="B80" s="155"/>
      <c r="C80" s="156"/>
      <c r="D80" s="161"/>
      <c r="E80" s="161"/>
      <c r="F80" s="161"/>
      <c r="G80" s="161"/>
      <c r="H80" s="161"/>
      <c r="I80" s="138"/>
      <c r="M80" s="161"/>
      <c r="N80" s="161"/>
      <c r="O80" s="161"/>
      <c r="P80" s="161"/>
      <c r="Q80" s="161"/>
    </row>
    <row r="81" spans="2:17" s="20" customFormat="1" ht="14" x14ac:dyDescent="0.25">
      <c r="B81" s="33"/>
      <c r="C81" s="33"/>
      <c r="D81" s="161"/>
      <c r="E81" s="161"/>
      <c r="F81" s="161"/>
      <c r="G81" s="161"/>
      <c r="H81" s="161"/>
      <c r="I81" s="138"/>
      <c r="M81" s="161"/>
      <c r="N81" s="161"/>
      <c r="O81" s="161"/>
      <c r="P81" s="161"/>
      <c r="Q81" s="161"/>
    </row>
    <row r="82" spans="2:17" s="20" customFormat="1" ht="14" x14ac:dyDescent="0.25">
      <c r="B82" s="33"/>
      <c r="C82" s="33"/>
      <c r="D82" s="162"/>
      <c r="E82" s="183"/>
      <c r="F82" s="161"/>
      <c r="G82" s="161"/>
      <c r="H82" s="161"/>
      <c r="I82" s="138"/>
      <c r="M82" s="162"/>
      <c r="N82" s="183"/>
      <c r="O82" s="161"/>
      <c r="P82" s="161"/>
      <c r="Q82" s="161"/>
    </row>
    <row r="83" spans="2:17" s="20" customFormat="1" ht="14" x14ac:dyDescent="0.25">
      <c r="B83" s="159"/>
      <c r="C83" s="182"/>
      <c r="D83" s="164"/>
      <c r="E83" s="183"/>
      <c r="F83" s="161"/>
      <c r="G83" s="161"/>
      <c r="H83" s="161"/>
      <c r="I83" s="138"/>
      <c r="M83" s="164"/>
      <c r="N83" s="183"/>
      <c r="O83" s="161"/>
      <c r="P83" s="161"/>
      <c r="Q83" s="161"/>
    </row>
    <row r="84" spans="2:17" s="20" customFormat="1" ht="14" x14ac:dyDescent="0.25">
      <c r="B84" s="165"/>
      <c r="C84" s="182"/>
      <c r="D84" s="161"/>
      <c r="E84" s="183"/>
      <c r="F84" s="161"/>
      <c r="G84" s="161"/>
      <c r="H84" s="161"/>
      <c r="I84" s="138"/>
      <c r="M84" s="161"/>
      <c r="N84" s="183"/>
      <c r="O84" s="161"/>
      <c r="P84" s="161"/>
      <c r="Q84" s="161"/>
    </row>
    <row r="85" spans="2:17" s="20" customFormat="1" x14ac:dyDescent="0.25">
      <c r="C85" s="182"/>
      <c r="I85" s="138"/>
    </row>
    <row r="86" spans="2:17" s="20" customFormat="1" x14ac:dyDescent="0.25">
      <c r="I86" s="138"/>
    </row>
    <row r="87" spans="2:17" s="20" customFormat="1" x14ac:dyDescent="0.25">
      <c r="I87" s="138"/>
    </row>
    <row r="88" spans="2:17" s="20" customFormat="1" x14ac:dyDescent="0.25">
      <c r="I88" s="138"/>
    </row>
    <row r="89" spans="2:17" s="20" customFormat="1" x14ac:dyDescent="0.25">
      <c r="I89" s="138"/>
    </row>
    <row r="90" spans="2:17" s="20" customFormat="1" x14ac:dyDescent="0.25">
      <c r="I90" s="138"/>
    </row>
    <row r="91" spans="2:17" s="20" customFormat="1" x14ac:dyDescent="0.25">
      <c r="I91" s="138"/>
    </row>
    <row r="92" spans="2:17" s="20" customFormat="1" x14ac:dyDescent="0.25">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sheetData>
  <phoneticPr fontId="6"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5" max="11" man="1"/>
  </rowBreaks>
  <colBreaks count="1" manualBreakCount="1">
    <brk id="1" max="4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45881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45883</v>
      </c>
      <c r="G3" s="79"/>
      <c r="H3" s="79"/>
      <c r="I3" s="79"/>
      <c r="J3" s="82"/>
      <c r="K3" s="93"/>
    </row>
    <row r="4" spans="1:13" s="5" customFormat="1" ht="13" x14ac:dyDescent="0.25">
      <c r="A4" s="32"/>
      <c r="B4" s="121"/>
      <c r="C4" s="108"/>
      <c r="D4" s="78" t="str">
        <f>'Cover Sheet'!D4</f>
        <v>Period  No</v>
      </c>
      <c r="E4" s="79"/>
      <c r="F4" s="122">
        <f>'Cover Sheet'!F4</f>
        <v>58</v>
      </c>
      <c r="G4" s="79"/>
      <c r="H4" s="123"/>
      <c r="I4" s="79"/>
      <c r="J4" s="86"/>
      <c r="K4" s="184"/>
    </row>
    <row r="5" spans="1:13" s="5" customFormat="1" ht="18" x14ac:dyDescent="0.25">
      <c r="A5" s="32"/>
      <c r="B5" s="124" t="s">
        <v>339</v>
      </c>
      <c r="C5" s="87"/>
      <c r="D5" s="78" t="str">
        <f>'Cover Sheet'!D5</f>
        <v>Monthly Period</v>
      </c>
      <c r="E5" s="79"/>
      <c r="F5" s="88">
        <f>'Cover Sheet'!F5</f>
        <v>45883</v>
      </c>
      <c r="G5" s="79"/>
      <c r="H5" s="123"/>
      <c r="I5" s="79"/>
      <c r="J5" s="86"/>
      <c r="K5" s="93"/>
    </row>
    <row r="6" spans="1:13"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94"/>
    </row>
    <row r="7" spans="1:13" s="5" customFormat="1" ht="13" x14ac:dyDescent="0.25">
      <c r="A7" s="32"/>
      <c r="B7" s="33"/>
      <c r="C7" s="33"/>
      <c r="D7" s="127" t="str">
        <f>'Cover Sheet'!D7</f>
        <v>Collection Period</v>
      </c>
      <c r="E7" s="128" t="s">
        <v>33</v>
      </c>
      <c r="F7" s="128" t="str">
        <f>'Cover Sheet'!F7</f>
        <v>01.07.2025</v>
      </c>
      <c r="G7" s="96" t="s">
        <v>4</v>
      </c>
      <c r="H7" s="128">
        <f>'Cover Sheet'!H7</f>
        <v>45869</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366" t="s">
        <v>463</v>
      </c>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Q225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58</v>
      </c>
      <c r="G4" s="79"/>
      <c r="H4" s="123"/>
      <c r="I4" s="79"/>
      <c r="J4" s="86"/>
      <c r="K4" s="184"/>
      <c r="M4" s="231"/>
      <c r="N4" s="20"/>
      <c r="O4" s="3"/>
      <c r="P4" s="20"/>
      <c r="Q4" s="231"/>
    </row>
    <row r="5" spans="1:17" s="5" customFormat="1" ht="18" x14ac:dyDescent="0.25">
      <c r="A5" s="32"/>
      <c r="B5" s="124" t="s">
        <v>340</v>
      </c>
      <c r="C5" s="87"/>
      <c r="D5" s="78" t="str">
        <f>'Cover Sheet'!D5</f>
        <v>Monthly Period</v>
      </c>
      <c r="E5" s="79"/>
      <c r="F5" s="88">
        <f>'Cover Sheet'!F5</f>
        <v>45883</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231"/>
      <c r="N6" s="3"/>
      <c r="O6" s="259"/>
      <c r="P6" s="3"/>
      <c r="Q6" s="259"/>
    </row>
    <row r="7" spans="1:17" s="5" customFormat="1" ht="13" x14ac:dyDescent="0.25">
      <c r="A7" s="32"/>
      <c r="B7" s="33"/>
      <c r="C7" s="33"/>
      <c r="D7" s="127" t="str">
        <f>'Cover Sheet'!D7</f>
        <v>Collection Period</v>
      </c>
      <c r="E7" s="128" t="s">
        <v>33</v>
      </c>
      <c r="F7" s="128" t="str">
        <f>'Cover Sheet'!F7</f>
        <v>01.07.2025</v>
      </c>
      <c r="G7" s="96" t="s">
        <v>4</v>
      </c>
      <c r="H7" s="128">
        <f>'Cover Sheet'!H7</f>
        <v>45869</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K12" s="75"/>
      <c r="M12" s="20"/>
      <c r="N12" s="20"/>
      <c r="O12" s="20"/>
      <c r="P12" s="187"/>
      <c r="Q12" s="187"/>
    </row>
    <row r="13" spans="1:17" s="5" customFormat="1" ht="29.5" thickBot="1" x14ac:dyDescent="0.3">
      <c r="A13" s="32"/>
      <c r="B13" s="304"/>
      <c r="C13" s="20"/>
      <c r="D13" s="308" t="s">
        <v>80</v>
      </c>
      <c r="E13" s="343" t="s">
        <v>75</v>
      </c>
      <c r="F13" s="265" t="s">
        <v>198</v>
      </c>
      <c r="G13" s="289" t="s">
        <v>61</v>
      </c>
      <c r="H13" s="344" t="s">
        <v>199</v>
      </c>
      <c r="I13" s="138"/>
      <c r="K13" s="75"/>
      <c r="M13" s="171"/>
      <c r="N13" s="142"/>
      <c r="O13" s="172"/>
      <c r="P13" s="305"/>
      <c r="Q13" s="305"/>
    </row>
    <row r="14" spans="1:17" s="5" customFormat="1" x14ac:dyDescent="0.25">
      <c r="A14" s="32"/>
      <c r="B14" s="137"/>
      <c r="C14" s="137"/>
      <c r="D14" s="345" t="s">
        <v>529</v>
      </c>
      <c r="E14" s="346">
        <v>6248068.7700000042</v>
      </c>
      <c r="F14" s="347">
        <v>3.0191239540303962E-3</v>
      </c>
      <c r="G14" s="348">
        <v>422</v>
      </c>
      <c r="H14" s="349">
        <v>2.0269556279239554E-3</v>
      </c>
      <c r="I14" s="138"/>
      <c r="K14" s="75"/>
      <c r="M14" s="350"/>
      <c r="N14" s="342"/>
      <c r="O14" s="339"/>
      <c r="P14" s="340"/>
      <c r="Q14" s="339"/>
    </row>
    <row r="15" spans="1:17" x14ac:dyDescent="0.25">
      <c r="A15" s="29"/>
      <c r="B15" s="13"/>
      <c r="C15" s="12"/>
      <c r="D15" s="351" t="s">
        <v>530</v>
      </c>
      <c r="E15" s="352">
        <v>81091920.720000163</v>
      </c>
      <c r="F15" s="353">
        <v>3.9184357492929152E-2</v>
      </c>
      <c r="G15" s="354">
        <v>5250</v>
      </c>
      <c r="H15" s="355">
        <v>2.5216865039338308E-2</v>
      </c>
      <c r="I15" s="138"/>
      <c r="K15" s="139"/>
      <c r="M15" s="350"/>
      <c r="N15" s="342"/>
      <c r="O15" s="339"/>
      <c r="P15" s="340"/>
      <c r="Q15" s="339"/>
    </row>
    <row r="16" spans="1:17" x14ac:dyDescent="0.25">
      <c r="A16" s="29"/>
      <c r="B16" s="13"/>
      <c r="C16" s="12"/>
      <c r="D16" s="351" t="s">
        <v>531</v>
      </c>
      <c r="E16" s="352">
        <v>139903280.8200005</v>
      </c>
      <c r="F16" s="353">
        <v>6.7602544389264857E-2</v>
      </c>
      <c r="G16" s="354">
        <v>9791</v>
      </c>
      <c r="H16" s="355">
        <v>4.7028252495268832E-2</v>
      </c>
      <c r="I16" s="138"/>
      <c r="K16" s="139"/>
      <c r="M16" s="350"/>
      <c r="N16" s="342"/>
      <c r="O16" s="339"/>
      <c r="P16" s="340"/>
      <c r="Q16" s="339"/>
    </row>
    <row r="17" spans="1:17" x14ac:dyDescent="0.25">
      <c r="A17" s="29"/>
      <c r="B17" s="13"/>
      <c r="C17" s="12"/>
      <c r="D17" s="356" t="s">
        <v>532</v>
      </c>
      <c r="E17" s="352">
        <v>174195997.29999956</v>
      </c>
      <c r="F17" s="353">
        <v>8.4173098521231948E-2</v>
      </c>
      <c r="G17" s="354">
        <v>13001</v>
      </c>
      <c r="H17" s="355">
        <v>6.2446564262178546E-2</v>
      </c>
      <c r="I17" s="138"/>
      <c r="K17" s="139"/>
      <c r="M17" s="357"/>
      <c r="N17" s="342"/>
      <c r="O17" s="339"/>
      <c r="P17" s="340"/>
      <c r="Q17" s="339"/>
    </row>
    <row r="18" spans="1:17" x14ac:dyDescent="0.25">
      <c r="A18" s="29"/>
      <c r="B18" s="13"/>
      <c r="C18" s="12"/>
      <c r="D18" s="356" t="s">
        <v>533</v>
      </c>
      <c r="E18" s="352">
        <v>224390702.97000042</v>
      </c>
      <c r="F18" s="353">
        <v>0.10842763921730128</v>
      </c>
      <c r="G18" s="354">
        <v>17617</v>
      </c>
      <c r="H18" s="355">
        <v>8.4618192647242477E-2</v>
      </c>
      <c r="I18" s="138"/>
      <c r="K18" s="139"/>
      <c r="M18" s="357"/>
      <c r="N18" s="342"/>
      <c r="O18" s="339"/>
      <c r="P18" s="340"/>
      <c r="Q18" s="339"/>
    </row>
    <row r="19" spans="1:17" x14ac:dyDescent="0.25">
      <c r="A19" s="29"/>
      <c r="B19" s="13"/>
      <c r="C19" s="12"/>
      <c r="D19" s="356" t="s">
        <v>534</v>
      </c>
      <c r="E19" s="352">
        <v>252985988.85000101</v>
      </c>
      <c r="F19" s="353">
        <v>0.12224514279331536</v>
      </c>
      <c r="G19" s="354">
        <v>20118</v>
      </c>
      <c r="H19" s="355">
        <v>9.6631026830744399E-2</v>
      </c>
      <c r="I19" s="138"/>
      <c r="K19" s="139"/>
      <c r="M19" s="357"/>
      <c r="N19" s="342"/>
      <c r="O19" s="339"/>
      <c r="P19" s="340"/>
      <c r="Q19" s="339"/>
    </row>
    <row r="20" spans="1:17" x14ac:dyDescent="0.25">
      <c r="A20" s="29"/>
      <c r="B20" s="13"/>
      <c r="C20" s="12"/>
      <c r="D20" s="356" t="s">
        <v>535</v>
      </c>
      <c r="E20" s="352">
        <v>203772486.53000039</v>
      </c>
      <c r="F20" s="353">
        <v>9.8464728526837256E-2</v>
      </c>
      <c r="G20" s="354">
        <v>17885</v>
      </c>
      <c r="H20" s="355">
        <v>8.5905453567345844E-2</v>
      </c>
      <c r="I20" s="138"/>
      <c r="K20" s="139"/>
      <c r="M20" s="357"/>
      <c r="N20" s="342"/>
      <c r="O20" s="339"/>
      <c r="P20" s="340"/>
      <c r="Q20" s="339"/>
    </row>
    <row r="21" spans="1:17" x14ac:dyDescent="0.25">
      <c r="A21" s="29"/>
      <c r="B21" s="13"/>
      <c r="C21" s="12"/>
      <c r="D21" s="356" t="s">
        <v>536</v>
      </c>
      <c r="E21" s="352">
        <v>166301088.18999997</v>
      </c>
      <c r="F21" s="353">
        <v>8.0358206258307557E-2</v>
      </c>
      <c r="G21" s="354">
        <v>15632</v>
      </c>
      <c r="H21" s="355">
        <v>7.5083816056178365E-2</v>
      </c>
      <c r="I21" s="138"/>
      <c r="K21" s="139"/>
      <c r="M21" s="357"/>
      <c r="N21" s="342"/>
      <c r="O21" s="339"/>
      <c r="P21" s="340"/>
      <c r="Q21" s="339"/>
    </row>
    <row r="22" spans="1:17" x14ac:dyDescent="0.25">
      <c r="A22" s="29"/>
      <c r="B22" s="13"/>
      <c r="C22" s="12"/>
      <c r="D22" s="358" t="s">
        <v>537</v>
      </c>
      <c r="E22" s="352">
        <v>173203570.6600005</v>
      </c>
      <c r="F22" s="353">
        <v>8.3693548895301853E-2</v>
      </c>
      <c r="G22" s="354">
        <v>18654</v>
      </c>
      <c r="H22" s="355">
        <v>8.9599123894060342E-2</v>
      </c>
      <c r="I22" s="138"/>
      <c r="K22" s="139"/>
      <c r="M22" s="359"/>
      <c r="N22" s="342"/>
      <c r="O22" s="339"/>
      <c r="P22" s="340"/>
      <c r="Q22" s="339"/>
    </row>
    <row r="23" spans="1:17" x14ac:dyDescent="0.25">
      <c r="A23" s="29"/>
      <c r="B23" s="13"/>
      <c r="C23" s="12"/>
      <c r="D23" s="360" t="s">
        <v>538</v>
      </c>
      <c r="E23" s="352">
        <v>162587154.38000008</v>
      </c>
      <c r="F23" s="353">
        <v>7.8563599485844959E-2</v>
      </c>
      <c r="G23" s="354">
        <v>17120</v>
      </c>
      <c r="H23" s="355">
        <v>8.223099609018511E-2</v>
      </c>
      <c r="I23" s="138"/>
      <c r="K23" s="139"/>
      <c r="M23" s="361"/>
      <c r="N23" s="342"/>
      <c r="O23" s="339"/>
      <c r="P23" s="340"/>
      <c r="Q23" s="339"/>
    </row>
    <row r="24" spans="1:17" ht="12.75" customHeight="1" x14ac:dyDescent="0.25">
      <c r="A24" s="29"/>
      <c r="B24" s="13"/>
      <c r="C24" s="12"/>
      <c r="D24" s="360" t="s">
        <v>539</v>
      </c>
      <c r="E24" s="352">
        <v>129603922.75999975</v>
      </c>
      <c r="F24" s="353">
        <v>6.2625800410487514E-2</v>
      </c>
      <c r="G24" s="354">
        <v>14964</v>
      </c>
      <c r="H24" s="355">
        <v>7.1875270180696851E-2</v>
      </c>
      <c r="I24" s="138"/>
      <c r="K24" s="139"/>
      <c r="M24" s="361"/>
      <c r="N24" s="342"/>
      <c r="O24" s="339"/>
      <c r="P24" s="340"/>
      <c r="Q24" s="339"/>
    </row>
    <row r="25" spans="1:17" ht="12.75" customHeight="1" x14ac:dyDescent="0.25">
      <c r="A25" s="29"/>
      <c r="B25" s="13"/>
      <c r="C25" s="12"/>
      <c r="D25" s="360" t="s">
        <v>540</v>
      </c>
      <c r="E25" s="352">
        <v>94263691.370000109</v>
      </c>
      <c r="F25" s="353">
        <v>4.5549077496868762E-2</v>
      </c>
      <c r="G25" s="354">
        <v>12147</v>
      </c>
      <c r="H25" s="355">
        <v>5.8344620882446178E-2</v>
      </c>
      <c r="I25" s="138"/>
      <c r="K25" s="139"/>
      <c r="M25" s="361"/>
      <c r="N25" s="342"/>
      <c r="O25" s="339"/>
      <c r="P25" s="340"/>
      <c r="Q25" s="339"/>
    </row>
    <row r="26" spans="1:17" ht="12.75" customHeight="1" x14ac:dyDescent="0.25">
      <c r="A26" s="29"/>
      <c r="B26" s="13"/>
      <c r="C26" s="12"/>
      <c r="D26" s="360" t="s">
        <v>541</v>
      </c>
      <c r="E26" s="352">
        <v>104021282.97999994</v>
      </c>
      <c r="F26" s="353">
        <v>5.0264034973784705E-2</v>
      </c>
      <c r="G26" s="354">
        <v>15320</v>
      </c>
      <c r="H26" s="355">
        <v>7.3585213790983414E-2</v>
      </c>
      <c r="I26" s="138"/>
      <c r="K26" s="139"/>
      <c r="M26" s="361"/>
      <c r="N26" s="342"/>
      <c r="O26" s="339"/>
      <c r="P26" s="340"/>
      <c r="Q26" s="339"/>
    </row>
    <row r="27" spans="1:17" ht="12.75" customHeight="1" x14ac:dyDescent="0.25">
      <c r="A27" s="29"/>
      <c r="B27" s="13"/>
      <c r="C27" s="12"/>
      <c r="D27" s="360" t="s">
        <v>542</v>
      </c>
      <c r="E27" s="352">
        <v>66784569.619999684</v>
      </c>
      <c r="F27" s="353">
        <v>3.2270914633250998E-2</v>
      </c>
      <c r="G27" s="354">
        <v>10049</v>
      </c>
      <c r="H27" s="355">
        <v>4.8267481291487745E-2</v>
      </c>
      <c r="I27" s="138"/>
      <c r="K27" s="139"/>
      <c r="M27" s="361"/>
      <c r="N27" s="342"/>
      <c r="O27" s="339"/>
      <c r="P27" s="340"/>
      <c r="Q27" s="339"/>
    </row>
    <row r="28" spans="1:17" ht="12.75" customHeight="1" x14ac:dyDescent="0.25">
      <c r="A28" s="29"/>
      <c r="B28" s="13"/>
      <c r="C28" s="12"/>
      <c r="D28" s="360" t="s">
        <v>543</v>
      </c>
      <c r="E28" s="352">
        <v>26702499.640000042</v>
      </c>
      <c r="F28" s="353">
        <v>1.2902891959624206E-2</v>
      </c>
      <c r="G28" s="354">
        <v>4745</v>
      </c>
      <c r="H28" s="355">
        <v>2.2791242783173387E-2</v>
      </c>
      <c r="I28" s="138"/>
      <c r="K28" s="139"/>
      <c r="M28" s="361"/>
      <c r="N28" s="342"/>
      <c r="O28" s="339"/>
      <c r="P28" s="340"/>
      <c r="Q28" s="339"/>
    </row>
    <row r="29" spans="1:17" ht="12.75" customHeight="1" x14ac:dyDescent="0.25">
      <c r="A29" s="29"/>
      <c r="B29" s="13"/>
      <c r="C29" s="12"/>
      <c r="D29" s="360" t="s">
        <v>544</v>
      </c>
      <c r="E29" s="352">
        <v>20746665.229999989</v>
      </c>
      <c r="F29" s="353">
        <v>1.0024978320163793E-2</v>
      </c>
      <c r="G29" s="354">
        <v>4120</v>
      </c>
      <c r="H29" s="355">
        <v>1.9789235040395016E-2</v>
      </c>
      <c r="I29" s="138"/>
      <c r="K29" s="139"/>
      <c r="M29" s="361"/>
      <c r="N29" s="342"/>
      <c r="O29" s="339"/>
      <c r="P29" s="340"/>
      <c r="Q29" s="339"/>
    </row>
    <row r="30" spans="1:17" ht="12.75" customHeight="1" x14ac:dyDescent="0.25">
      <c r="A30" s="29"/>
      <c r="B30" s="13"/>
      <c r="C30" s="12"/>
      <c r="D30" s="360" t="s">
        <v>545</v>
      </c>
      <c r="E30" s="352">
        <v>16401319.089999974</v>
      </c>
      <c r="F30" s="353">
        <v>7.9252673370166678E-3</v>
      </c>
      <c r="G30" s="354">
        <v>3924</v>
      </c>
      <c r="H30" s="355">
        <v>1.8847805412259718E-2</v>
      </c>
      <c r="I30" s="138"/>
      <c r="K30" s="139"/>
      <c r="M30" s="361"/>
      <c r="N30" s="342"/>
      <c r="O30" s="339"/>
      <c r="P30" s="340"/>
      <c r="Q30" s="339"/>
    </row>
    <row r="31" spans="1:17" ht="12.75" customHeight="1" x14ac:dyDescent="0.25">
      <c r="A31" s="29"/>
      <c r="B31" s="13"/>
      <c r="C31" s="12"/>
      <c r="D31" s="360" t="s">
        <v>546</v>
      </c>
      <c r="E31" s="352">
        <v>10598243.009999996</v>
      </c>
      <c r="F31" s="353">
        <v>5.1211679192394955E-3</v>
      </c>
      <c r="G31" s="354">
        <v>2386</v>
      </c>
      <c r="H31" s="355">
        <v>1.1460464758830707E-2</v>
      </c>
      <c r="I31" s="138"/>
      <c r="K31" s="139"/>
      <c r="M31" s="361"/>
      <c r="N31" s="342"/>
      <c r="O31" s="339"/>
      <c r="P31" s="340"/>
      <c r="Q31" s="339"/>
    </row>
    <row r="32" spans="1:17" ht="12.75" customHeight="1" x14ac:dyDescent="0.25">
      <c r="A32" s="29"/>
      <c r="B32" s="13"/>
      <c r="C32" s="12"/>
      <c r="D32" s="360" t="s">
        <v>547</v>
      </c>
      <c r="E32" s="352">
        <v>5395568.0499999933</v>
      </c>
      <c r="F32" s="353">
        <v>2.6071878119478579E-3</v>
      </c>
      <c r="G32" s="354">
        <v>1288</v>
      </c>
      <c r="H32" s="355">
        <v>6.1865375563176653E-3</v>
      </c>
      <c r="I32" s="138"/>
      <c r="K32" s="139"/>
      <c r="M32" s="361"/>
      <c r="N32" s="342"/>
      <c r="O32" s="339"/>
      <c r="P32" s="340"/>
      <c r="Q32" s="339"/>
    </row>
    <row r="33" spans="1:17" ht="12.75" customHeight="1" x14ac:dyDescent="0.25">
      <c r="A33" s="29"/>
      <c r="B33" s="13"/>
      <c r="C33" s="12"/>
      <c r="D33" s="360" t="s">
        <v>548</v>
      </c>
      <c r="E33" s="352">
        <v>3140277.9299999978</v>
      </c>
      <c r="F33" s="353">
        <v>1.5174110064694398E-3</v>
      </c>
      <c r="G33" s="354">
        <v>932</v>
      </c>
      <c r="H33" s="355">
        <v>4.4765939460311059E-3</v>
      </c>
      <c r="I33" s="138"/>
      <c r="K33" s="139"/>
      <c r="M33" s="361"/>
      <c r="N33" s="342"/>
      <c r="O33" s="339"/>
      <c r="P33" s="340"/>
      <c r="Q33" s="339"/>
    </row>
    <row r="34" spans="1:17" ht="12.75" customHeight="1" thickBot="1" x14ac:dyDescent="0.3">
      <c r="A34" s="29"/>
      <c r="B34" s="13"/>
      <c r="C34" s="12"/>
      <c r="D34" s="360" t="s">
        <v>549</v>
      </c>
      <c r="E34" s="352">
        <v>7158967.6000000061</v>
      </c>
      <c r="F34" s="353">
        <v>3.4592785967827141E-3</v>
      </c>
      <c r="G34" s="354">
        <v>2829</v>
      </c>
      <c r="H34" s="355">
        <v>1.3588287846912015E-2</v>
      </c>
      <c r="I34" s="138"/>
      <c r="K34" s="139"/>
      <c r="M34" s="361"/>
      <c r="N34" s="342"/>
      <c r="O34" s="339"/>
      <c r="P34" s="340"/>
      <c r="Q34" s="339"/>
    </row>
    <row r="35" spans="1:17" ht="14" thickTop="1" thickBot="1" x14ac:dyDescent="0.3">
      <c r="A35" s="29"/>
      <c r="B35" s="13"/>
      <c r="C35" s="12"/>
      <c r="D35" s="337" t="s">
        <v>35</v>
      </c>
      <c r="E35" s="320">
        <f>SUM(E14:E34)</f>
        <v>2069497266.4700022</v>
      </c>
      <c r="F35" s="362">
        <f>ROUND(SUM(F14:F34),0)</f>
        <v>1</v>
      </c>
      <c r="G35" s="284">
        <f>SUM(G14:G34)</f>
        <v>208194</v>
      </c>
      <c r="H35" s="322">
        <f>SUM(H14:H34)</f>
        <v>0.99999999999999978</v>
      </c>
      <c r="I35" s="138"/>
      <c r="J35" s="138"/>
      <c r="K35" s="139"/>
      <c r="M35" s="23"/>
      <c r="N35" s="324"/>
      <c r="O35" s="363"/>
      <c r="P35" s="326"/>
      <c r="Q35" s="325"/>
    </row>
    <row r="36" spans="1:17" ht="13" x14ac:dyDescent="0.25">
      <c r="A36" s="29"/>
      <c r="B36" s="13"/>
      <c r="C36" s="12"/>
      <c r="D36" s="364"/>
      <c r="E36" s="365"/>
      <c r="F36" s="363"/>
      <c r="G36" s="221"/>
      <c r="H36" s="178"/>
      <c r="I36" s="138"/>
      <c r="J36" s="138"/>
      <c r="K36" s="139"/>
      <c r="M36" s="23"/>
      <c r="N36" s="324"/>
      <c r="O36" s="363"/>
      <c r="P36" s="326"/>
      <c r="Q36" s="325"/>
    </row>
    <row r="37" spans="1:17" ht="13" x14ac:dyDescent="0.25">
      <c r="A37" s="29"/>
      <c r="B37" s="13"/>
      <c r="C37" s="12"/>
      <c r="D37" s="23"/>
      <c r="E37" s="324"/>
      <c r="F37" s="363"/>
      <c r="G37" s="221"/>
      <c r="H37" s="178"/>
      <c r="I37" s="138"/>
      <c r="J37" s="138"/>
      <c r="K37" s="139"/>
      <c r="M37" s="23"/>
      <c r="N37" s="324"/>
      <c r="O37" s="363"/>
      <c r="P37" s="326"/>
      <c r="Q37" s="325"/>
    </row>
    <row r="38" spans="1:17" ht="13.5" thickBot="1" x14ac:dyDescent="0.3">
      <c r="A38" s="29"/>
      <c r="B38" s="13"/>
      <c r="C38" s="12"/>
      <c r="D38" s="327" t="s">
        <v>73</v>
      </c>
      <c r="E38" s="327"/>
      <c r="F38" s="5"/>
      <c r="G38" s="5"/>
      <c r="H38" s="5"/>
      <c r="I38" s="138"/>
      <c r="J38" s="138"/>
      <c r="K38" s="139"/>
      <c r="N38" s="328"/>
    </row>
    <row r="39" spans="1:17" ht="13" thickBot="1" x14ac:dyDescent="0.3">
      <c r="A39" s="29"/>
      <c r="B39" s="13"/>
      <c r="C39" s="12"/>
      <c r="D39" s="329" t="s">
        <v>78</v>
      </c>
      <c r="E39" s="338">
        <v>42.555408516876149</v>
      </c>
      <c r="F39" s="5"/>
      <c r="G39" s="5"/>
      <c r="H39" s="5"/>
      <c r="I39" s="138"/>
      <c r="J39" s="138"/>
      <c r="K39" s="139"/>
      <c r="N39" s="328"/>
    </row>
    <row r="40" spans="1:17" x14ac:dyDescent="0.25">
      <c r="A40" s="29"/>
      <c r="B40" s="13"/>
      <c r="C40" s="12"/>
      <c r="D40" s="156"/>
      <c r="E40" s="182"/>
      <c r="F40" s="5"/>
      <c r="G40" s="5"/>
      <c r="H40" s="5"/>
      <c r="I40" s="138"/>
      <c r="J40" s="138"/>
      <c r="K40" s="139"/>
      <c r="N40" s="328"/>
    </row>
    <row r="41" spans="1:17" x14ac:dyDescent="0.25">
      <c r="A41" s="29"/>
      <c r="B41" s="13"/>
      <c r="C41" s="12"/>
      <c r="D41" s="155"/>
      <c r="E41" s="182"/>
      <c r="F41" s="5"/>
      <c r="G41" s="5"/>
      <c r="H41" s="5"/>
      <c r="I41" s="138"/>
      <c r="J41" s="138"/>
      <c r="K41" s="139"/>
      <c r="N41" s="328"/>
    </row>
    <row r="42" spans="1:17" x14ac:dyDescent="0.25">
      <c r="A42" s="29"/>
      <c r="B42" s="13"/>
      <c r="C42" s="12"/>
      <c r="D42" s="33"/>
      <c r="E42" s="328"/>
      <c r="F42" s="5"/>
      <c r="G42" s="5"/>
      <c r="H42" s="5"/>
      <c r="I42" s="138"/>
      <c r="J42" s="138"/>
      <c r="K42" s="139"/>
      <c r="N42" s="328"/>
    </row>
    <row r="43" spans="1:17" x14ac:dyDescent="0.25">
      <c r="A43" s="29"/>
      <c r="B43" s="13"/>
      <c r="C43" s="12"/>
      <c r="D43" s="33"/>
      <c r="E43" s="328"/>
      <c r="F43" s="5"/>
      <c r="G43" s="5"/>
      <c r="H43" s="5"/>
      <c r="I43" s="138"/>
      <c r="J43" s="138"/>
      <c r="K43" s="139"/>
      <c r="N43" s="328"/>
    </row>
    <row r="44" spans="1:17" x14ac:dyDescent="0.25">
      <c r="A44" s="29"/>
      <c r="B44" s="13"/>
      <c r="C44" s="12"/>
      <c r="D44" s="33"/>
      <c r="E44" s="328"/>
      <c r="F44" s="5"/>
      <c r="G44" s="5"/>
      <c r="H44" s="5"/>
      <c r="I44" s="138"/>
      <c r="J44" s="138"/>
      <c r="K44" s="139"/>
      <c r="N44" s="328"/>
    </row>
    <row r="45" spans="1:17" x14ac:dyDescent="0.25">
      <c r="A45" s="29"/>
      <c r="B45" s="13"/>
      <c r="C45" s="12"/>
      <c r="D45" s="33"/>
      <c r="E45" s="328"/>
      <c r="F45" s="5"/>
      <c r="G45" s="5"/>
      <c r="H45" s="5"/>
      <c r="I45" s="138"/>
      <c r="J45" s="138"/>
      <c r="K45" s="139"/>
      <c r="N45" s="328"/>
    </row>
    <row r="46" spans="1:17" x14ac:dyDescent="0.25">
      <c r="A46" s="29"/>
      <c r="B46" s="13"/>
      <c r="C46" s="12"/>
      <c r="D46" s="33"/>
      <c r="E46" s="328"/>
      <c r="F46" s="5"/>
      <c r="G46" s="5"/>
      <c r="H46" s="5"/>
      <c r="I46" s="138"/>
      <c r="J46" s="138"/>
      <c r="K46" s="139"/>
      <c r="N46" s="328"/>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45881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45883</v>
      </c>
      <c r="G3" s="79"/>
      <c r="H3" s="79"/>
      <c r="I3" s="79"/>
      <c r="J3" s="82"/>
      <c r="K3" s="93"/>
    </row>
    <row r="4" spans="1:13" s="5" customFormat="1" ht="13" x14ac:dyDescent="0.25">
      <c r="A4" s="32"/>
      <c r="B4" s="121"/>
      <c r="C4" s="108"/>
      <c r="D4" s="78" t="str">
        <f>'Cover Sheet'!D4</f>
        <v>Period  No</v>
      </c>
      <c r="E4" s="79"/>
      <c r="F4" s="122">
        <f>'Cover Sheet'!F4</f>
        <v>58</v>
      </c>
      <c r="G4" s="79"/>
      <c r="H4" s="123"/>
      <c r="I4" s="79"/>
      <c r="J4" s="86"/>
      <c r="K4" s="184"/>
    </row>
    <row r="5" spans="1:13" s="5" customFormat="1" ht="18" x14ac:dyDescent="0.25">
      <c r="A5" s="32"/>
      <c r="B5" s="124" t="s">
        <v>341</v>
      </c>
      <c r="C5" s="87"/>
      <c r="D5" s="78" t="str">
        <f>'Cover Sheet'!D5</f>
        <v>Monthly Period</v>
      </c>
      <c r="E5" s="79"/>
      <c r="F5" s="88">
        <f>'Cover Sheet'!F5</f>
        <v>45883</v>
      </c>
      <c r="G5" s="79"/>
      <c r="H5" s="123"/>
      <c r="I5" s="79"/>
      <c r="J5" s="86"/>
      <c r="K5" s="93"/>
    </row>
    <row r="6" spans="1:13"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94"/>
    </row>
    <row r="7" spans="1:13" s="5" customFormat="1" ht="13" x14ac:dyDescent="0.25">
      <c r="A7" s="32"/>
      <c r="B7" s="33"/>
      <c r="C7" s="33"/>
      <c r="D7" s="127" t="str">
        <f>'Cover Sheet'!D7</f>
        <v>Collection Period</v>
      </c>
      <c r="E7" s="128" t="s">
        <v>33</v>
      </c>
      <c r="F7" s="128" t="str">
        <f>'Cover Sheet'!F7</f>
        <v>01.07.2025</v>
      </c>
      <c r="G7" s="96" t="s">
        <v>4</v>
      </c>
      <c r="H7" s="128">
        <f>'Cover Sheet'!H7</f>
        <v>45869</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pageSetUpPr fitToPage="1"/>
  </sheetPr>
  <dimension ref="A1:Q2255"/>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58</v>
      </c>
      <c r="G4" s="79"/>
      <c r="H4" s="123"/>
      <c r="I4" s="79"/>
      <c r="J4" s="86"/>
      <c r="K4" s="184"/>
      <c r="M4" s="231"/>
      <c r="N4" s="20"/>
      <c r="O4" s="3"/>
      <c r="P4" s="20"/>
      <c r="Q4" s="231"/>
    </row>
    <row r="5" spans="1:17" s="5" customFormat="1" ht="18" x14ac:dyDescent="0.25">
      <c r="A5" s="32"/>
      <c r="B5" s="124" t="s">
        <v>342</v>
      </c>
      <c r="C5" s="87"/>
      <c r="D5" s="78" t="str">
        <f>'Cover Sheet'!D5</f>
        <v>Monthly Period</v>
      </c>
      <c r="E5" s="79"/>
      <c r="F5" s="88">
        <f>'Cover Sheet'!F5</f>
        <v>45883</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231"/>
      <c r="N6" s="3"/>
      <c r="O6" s="259"/>
      <c r="P6" s="3"/>
      <c r="Q6" s="259"/>
    </row>
    <row r="7" spans="1:17" s="5" customFormat="1" ht="13" x14ac:dyDescent="0.25">
      <c r="A7" s="32"/>
      <c r="B7" s="33"/>
      <c r="C7" s="33"/>
      <c r="D7" s="127" t="str">
        <f>'Cover Sheet'!D7</f>
        <v>Collection Period</v>
      </c>
      <c r="E7" s="128" t="s">
        <v>33</v>
      </c>
      <c r="F7" s="128" t="str">
        <f>'Cover Sheet'!F7</f>
        <v>01.07.2025</v>
      </c>
      <c r="G7" s="96" t="s">
        <v>4</v>
      </c>
      <c r="H7" s="128">
        <f>'Cover Sheet'!H7</f>
        <v>45869</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K12" s="75"/>
      <c r="M12" s="20"/>
      <c r="N12" s="20"/>
      <c r="O12" s="20"/>
      <c r="P12" s="187"/>
      <c r="Q12" s="187"/>
    </row>
    <row r="13" spans="1:17" s="5" customFormat="1" ht="29.5" thickBot="1" x14ac:dyDescent="0.3">
      <c r="A13" s="32"/>
      <c r="B13" s="137"/>
      <c r="C13" s="137"/>
      <c r="D13" s="288" t="s">
        <v>79</v>
      </c>
      <c r="E13" s="265" t="s">
        <v>75</v>
      </c>
      <c r="F13" s="289" t="s">
        <v>198</v>
      </c>
      <c r="G13" s="289" t="s">
        <v>61</v>
      </c>
      <c r="H13" s="290" t="s">
        <v>199</v>
      </c>
      <c r="I13" s="171"/>
      <c r="K13" s="75"/>
      <c r="M13" s="330"/>
      <c r="N13" s="172"/>
      <c r="O13" s="305"/>
      <c r="P13" s="305"/>
      <c r="Q13" s="171"/>
    </row>
    <row r="14" spans="1:17" x14ac:dyDescent="0.25">
      <c r="A14" s="29"/>
      <c r="B14" s="13"/>
      <c r="C14" s="12"/>
      <c r="D14" s="291" t="s">
        <v>553</v>
      </c>
      <c r="E14" s="292">
        <v>5514666.5300000086</v>
      </c>
      <c r="F14" s="293">
        <v>2.6647372863683604E-3</v>
      </c>
      <c r="G14" s="294">
        <v>996</v>
      </c>
      <c r="H14" s="295">
        <v>4.7839995388916107E-3</v>
      </c>
      <c r="I14" s="331"/>
      <c r="K14" s="139"/>
      <c r="M14" s="332"/>
      <c r="N14" s="333"/>
      <c r="O14" s="331"/>
      <c r="P14" s="334"/>
      <c r="Q14" s="331"/>
    </row>
    <row r="15" spans="1:17" x14ac:dyDescent="0.25">
      <c r="A15" s="29"/>
      <c r="B15" s="13"/>
      <c r="C15" s="12"/>
      <c r="D15" s="296" t="s">
        <v>554</v>
      </c>
      <c r="E15" s="297">
        <v>108630458.02999958</v>
      </c>
      <c r="F15" s="335">
        <v>5.2491230498358472E-2</v>
      </c>
      <c r="G15" s="298">
        <v>27254</v>
      </c>
      <c r="H15" s="336">
        <v>0.13090675043469072</v>
      </c>
      <c r="I15" s="331"/>
      <c r="K15" s="139"/>
      <c r="M15" s="332"/>
      <c r="N15" s="333"/>
      <c r="O15" s="331"/>
      <c r="P15" s="334"/>
      <c r="Q15" s="331"/>
    </row>
    <row r="16" spans="1:17" x14ac:dyDescent="0.25">
      <c r="A16" s="29"/>
      <c r="B16" s="13"/>
      <c r="C16" s="12"/>
      <c r="D16" s="296" t="s">
        <v>555</v>
      </c>
      <c r="E16" s="297">
        <v>227225434.69999975</v>
      </c>
      <c r="F16" s="335">
        <v>0.10979740750640592</v>
      </c>
      <c r="G16" s="298">
        <v>34808</v>
      </c>
      <c r="H16" s="336">
        <v>0.16719021681700721</v>
      </c>
      <c r="I16" s="331"/>
      <c r="K16" s="139"/>
      <c r="M16" s="332"/>
      <c r="N16" s="333"/>
      <c r="O16" s="331"/>
      <c r="P16" s="334"/>
      <c r="Q16" s="331"/>
    </row>
    <row r="17" spans="1:17" x14ac:dyDescent="0.25">
      <c r="A17" s="29"/>
      <c r="B17" s="13"/>
      <c r="C17" s="12"/>
      <c r="D17" s="296" t="s">
        <v>556</v>
      </c>
      <c r="E17" s="297">
        <v>270090522.24999768</v>
      </c>
      <c r="F17" s="335">
        <v>0.13051020971421656</v>
      </c>
      <c r="G17" s="298">
        <v>31690</v>
      </c>
      <c r="H17" s="336">
        <v>0.15221380058983447</v>
      </c>
      <c r="I17" s="331"/>
      <c r="K17" s="139"/>
      <c r="M17" s="332"/>
      <c r="N17" s="333"/>
      <c r="O17" s="331"/>
      <c r="P17" s="334"/>
      <c r="Q17" s="331"/>
    </row>
    <row r="18" spans="1:17" x14ac:dyDescent="0.25">
      <c r="A18" s="29"/>
      <c r="B18" s="13"/>
      <c r="C18" s="12"/>
      <c r="D18" s="296" t="s">
        <v>557</v>
      </c>
      <c r="E18" s="297">
        <v>329027466.05000186</v>
      </c>
      <c r="F18" s="335">
        <v>0.15898907980257121</v>
      </c>
      <c r="G18" s="298">
        <v>32062</v>
      </c>
      <c r="H18" s="336">
        <v>0.15400059559833618</v>
      </c>
      <c r="I18" s="331"/>
      <c r="K18" s="139"/>
      <c r="M18" s="332"/>
      <c r="N18" s="333"/>
      <c r="O18" s="331"/>
      <c r="P18" s="334"/>
      <c r="Q18" s="331"/>
    </row>
    <row r="19" spans="1:17" x14ac:dyDescent="0.25">
      <c r="A19" s="29"/>
      <c r="B19" s="13"/>
      <c r="C19" s="12"/>
      <c r="D19" s="296" t="s">
        <v>558</v>
      </c>
      <c r="E19" s="297">
        <v>290429606.81000078</v>
      </c>
      <c r="F19" s="335">
        <v>0.14033824132824041</v>
      </c>
      <c r="G19" s="298">
        <v>24547</v>
      </c>
      <c r="H19" s="336">
        <v>0.11790445449916905</v>
      </c>
      <c r="I19" s="331"/>
      <c r="K19" s="139"/>
      <c r="M19" s="332"/>
      <c r="N19" s="333"/>
      <c r="O19" s="331"/>
      <c r="P19" s="334"/>
      <c r="Q19" s="331"/>
    </row>
    <row r="20" spans="1:17" x14ac:dyDescent="0.25">
      <c r="A20" s="29"/>
      <c r="B20" s="13"/>
      <c r="C20" s="12"/>
      <c r="D20" s="296" t="s">
        <v>559</v>
      </c>
      <c r="E20" s="297">
        <v>247802400.69000152</v>
      </c>
      <c r="F20" s="335">
        <v>0.11974038560228931</v>
      </c>
      <c r="G20" s="298">
        <v>18670</v>
      </c>
      <c r="H20" s="336">
        <v>8.9675975292275473E-2</v>
      </c>
      <c r="I20" s="331"/>
      <c r="K20" s="139"/>
      <c r="M20" s="332"/>
      <c r="N20" s="333"/>
      <c r="O20" s="331"/>
      <c r="P20" s="334"/>
      <c r="Q20" s="331"/>
    </row>
    <row r="21" spans="1:17" x14ac:dyDescent="0.25">
      <c r="A21" s="29"/>
      <c r="B21" s="13"/>
      <c r="C21" s="12"/>
      <c r="D21" s="296" t="s">
        <v>560</v>
      </c>
      <c r="E21" s="297">
        <v>148076487.97000074</v>
      </c>
      <c r="F21" s="335">
        <v>7.1551912809519655E-2</v>
      </c>
      <c r="G21" s="298">
        <v>10659</v>
      </c>
      <c r="H21" s="336">
        <v>5.1197440848439434E-2</v>
      </c>
      <c r="I21" s="331"/>
      <c r="K21" s="139"/>
      <c r="M21" s="332"/>
      <c r="N21" s="333"/>
      <c r="O21" s="331"/>
      <c r="P21" s="334"/>
      <c r="Q21" s="331"/>
    </row>
    <row r="22" spans="1:17" x14ac:dyDescent="0.25">
      <c r="A22" s="29"/>
      <c r="B22" s="13"/>
      <c r="C22" s="12"/>
      <c r="D22" s="296" t="s">
        <v>561</v>
      </c>
      <c r="E22" s="297">
        <v>82998012.199999869</v>
      </c>
      <c r="F22" s="335">
        <v>4.010539832293275E-2</v>
      </c>
      <c r="G22" s="298">
        <v>6215</v>
      </c>
      <c r="H22" s="336">
        <v>2.9851964994188112E-2</v>
      </c>
      <c r="I22" s="331"/>
      <c r="K22" s="139"/>
      <c r="M22" s="332"/>
      <c r="N22" s="333"/>
      <c r="O22" s="331"/>
      <c r="P22" s="334"/>
      <c r="Q22" s="331"/>
    </row>
    <row r="23" spans="1:17" x14ac:dyDescent="0.25">
      <c r="A23" s="29"/>
      <c r="B23" s="13"/>
      <c r="C23" s="12"/>
      <c r="D23" s="296" t="s">
        <v>562</v>
      </c>
      <c r="E23" s="297">
        <v>90644479.64000012</v>
      </c>
      <c r="F23" s="335">
        <v>4.3800241299479924E-2</v>
      </c>
      <c r="G23" s="298">
        <v>6114</v>
      </c>
      <c r="H23" s="336">
        <v>2.9366840542955127E-2</v>
      </c>
      <c r="I23" s="331"/>
      <c r="K23" s="139"/>
      <c r="M23" s="332"/>
      <c r="N23" s="333"/>
      <c r="O23" s="331"/>
      <c r="P23" s="334"/>
      <c r="Q23" s="331"/>
    </row>
    <row r="24" spans="1:17" x14ac:dyDescent="0.25">
      <c r="A24" s="29"/>
      <c r="B24" s="13"/>
      <c r="C24" s="12"/>
      <c r="D24" s="296" t="s">
        <v>563</v>
      </c>
      <c r="E24" s="297">
        <v>73228026.419999972</v>
      </c>
      <c r="F24" s="335">
        <v>3.5384451869756306E-2</v>
      </c>
      <c r="G24" s="298">
        <v>4646</v>
      </c>
      <c r="H24" s="336">
        <v>2.2315724756717292E-2</v>
      </c>
      <c r="I24" s="331"/>
      <c r="K24" s="139"/>
      <c r="M24" s="332"/>
      <c r="N24" s="333"/>
      <c r="O24" s="331"/>
      <c r="P24" s="334"/>
      <c r="Q24" s="331"/>
    </row>
    <row r="25" spans="1:17" x14ac:dyDescent="0.25">
      <c r="A25" s="29"/>
      <c r="B25" s="13"/>
      <c r="C25" s="12"/>
      <c r="D25" s="296" t="s">
        <v>564</v>
      </c>
      <c r="E25" s="297">
        <v>61688101.679999977</v>
      </c>
      <c r="F25" s="335">
        <v>2.9808254729044945E-2</v>
      </c>
      <c r="G25" s="298">
        <v>3603</v>
      </c>
      <c r="H25" s="336">
        <v>1.7305974235568747E-2</v>
      </c>
      <c r="I25" s="331"/>
      <c r="K25" s="139"/>
      <c r="M25" s="332"/>
      <c r="N25" s="333"/>
      <c r="O25" s="331"/>
      <c r="P25" s="334"/>
      <c r="Q25" s="331"/>
    </row>
    <row r="26" spans="1:17" x14ac:dyDescent="0.25">
      <c r="A26" s="29"/>
      <c r="B26" s="13"/>
      <c r="C26" s="12"/>
      <c r="D26" s="296" t="s">
        <v>565</v>
      </c>
      <c r="E26" s="297">
        <v>51322328.670000002</v>
      </c>
      <c r="F26" s="335">
        <v>2.4799418439214436E-2</v>
      </c>
      <c r="G26" s="298">
        <v>2760</v>
      </c>
      <c r="H26" s="336">
        <v>1.3256866192109282E-2</v>
      </c>
      <c r="I26" s="331"/>
      <c r="K26" s="139"/>
      <c r="M26" s="332"/>
      <c r="N26" s="333"/>
      <c r="O26" s="331"/>
      <c r="P26" s="334"/>
      <c r="Q26" s="331"/>
    </row>
    <row r="27" spans="1:17" x14ac:dyDescent="0.25">
      <c r="A27" s="29"/>
      <c r="B27" s="13"/>
      <c r="C27" s="12"/>
      <c r="D27" s="296" t="s">
        <v>566</v>
      </c>
      <c r="E27" s="297">
        <v>53234246.000000045</v>
      </c>
      <c r="F27" s="335">
        <v>2.5723274373202334E-2</v>
      </c>
      <c r="G27" s="298">
        <v>2761</v>
      </c>
      <c r="H27" s="336">
        <v>1.3261669404497727E-2</v>
      </c>
      <c r="I27" s="331"/>
      <c r="K27" s="139"/>
      <c r="M27" s="332"/>
      <c r="N27" s="333"/>
      <c r="O27" s="331"/>
      <c r="P27" s="334"/>
      <c r="Q27" s="331"/>
    </row>
    <row r="28" spans="1:17" x14ac:dyDescent="0.25">
      <c r="A28" s="29"/>
      <c r="B28" s="13"/>
      <c r="C28" s="12"/>
      <c r="D28" s="296" t="s">
        <v>567</v>
      </c>
      <c r="E28" s="297">
        <v>27512348.830000028</v>
      </c>
      <c r="F28" s="335">
        <v>1.3294218492459578E-2</v>
      </c>
      <c r="G28" s="298">
        <v>1317</v>
      </c>
      <c r="H28" s="336">
        <v>6.3258307155825812E-3</v>
      </c>
      <c r="I28" s="331"/>
      <c r="K28" s="139"/>
      <c r="M28" s="332"/>
      <c r="N28" s="333"/>
      <c r="O28" s="331"/>
      <c r="P28" s="334"/>
      <c r="Q28" s="331"/>
    </row>
    <row r="29" spans="1:17" ht="12.75" customHeight="1" x14ac:dyDescent="0.25">
      <c r="A29" s="29"/>
      <c r="B29" s="13"/>
      <c r="C29" s="12"/>
      <c r="D29" s="296" t="s">
        <v>568</v>
      </c>
      <c r="E29" s="297">
        <v>1859062.4599999995</v>
      </c>
      <c r="F29" s="335">
        <v>8.9831597756640403E-4</v>
      </c>
      <c r="G29" s="298">
        <v>82</v>
      </c>
      <c r="H29" s="336">
        <v>3.9386341585252217E-4</v>
      </c>
      <c r="I29" s="331"/>
      <c r="K29" s="139"/>
      <c r="M29" s="332"/>
      <c r="N29" s="333"/>
      <c r="O29" s="331"/>
      <c r="P29" s="334"/>
      <c r="Q29" s="331"/>
    </row>
    <row r="30" spans="1:17" x14ac:dyDescent="0.25">
      <c r="A30" s="29"/>
      <c r="B30" s="13"/>
      <c r="C30" s="12"/>
      <c r="D30" s="296" t="s">
        <v>569</v>
      </c>
      <c r="E30" s="297">
        <v>149745.37</v>
      </c>
      <c r="F30" s="335">
        <v>7.2358331864542575E-5</v>
      </c>
      <c r="G30" s="298">
        <v>7</v>
      </c>
      <c r="H30" s="336">
        <v>3.3622486719117745E-5</v>
      </c>
      <c r="I30" s="331"/>
      <c r="K30" s="139"/>
      <c r="M30" s="332"/>
      <c r="N30" s="333"/>
      <c r="O30" s="331"/>
      <c r="P30" s="334"/>
      <c r="Q30" s="331"/>
    </row>
    <row r="31" spans="1:17" ht="13" thickBot="1" x14ac:dyDescent="0.3">
      <c r="A31" s="29"/>
      <c r="B31" s="13"/>
      <c r="C31" s="12"/>
      <c r="D31" s="296" t="s">
        <v>570</v>
      </c>
      <c r="E31" s="297">
        <v>63872.170000000006</v>
      </c>
      <c r="F31" s="335">
        <v>3.0863616509602137E-5</v>
      </c>
      <c r="G31" s="298">
        <v>3</v>
      </c>
      <c r="H31" s="336">
        <v>1.4409637165336177E-5</v>
      </c>
      <c r="I31" s="331"/>
      <c r="K31" s="139"/>
      <c r="M31" s="332"/>
      <c r="N31" s="333"/>
      <c r="O31" s="331"/>
      <c r="P31" s="334"/>
      <c r="Q31" s="331"/>
    </row>
    <row r="32" spans="1:17" ht="14" thickTop="1" thickBot="1" x14ac:dyDescent="0.3">
      <c r="A32" s="29"/>
      <c r="B32" s="13"/>
      <c r="C32" s="12"/>
      <c r="D32" s="337" t="s">
        <v>35</v>
      </c>
      <c r="E32" s="320">
        <f>SUM(E14:E31)</f>
        <v>2069497266.4700019</v>
      </c>
      <c r="F32" s="321">
        <f>ROUND(SUM(F14:F31),0)</f>
        <v>1</v>
      </c>
      <c r="G32" s="284">
        <f>SUM(G14:G31)</f>
        <v>208194</v>
      </c>
      <c r="H32" s="322">
        <f>SUM(H14:H31)</f>
        <v>1</v>
      </c>
      <c r="I32" s="325"/>
      <c r="K32" s="139"/>
      <c r="M32" s="23"/>
      <c r="N32" s="324"/>
      <c r="O32" s="325"/>
      <c r="P32" s="326"/>
      <c r="Q32" s="325"/>
    </row>
    <row r="33" spans="1:17" ht="13" x14ac:dyDescent="0.25">
      <c r="A33" s="29"/>
      <c r="B33" s="13"/>
      <c r="C33" s="12"/>
      <c r="D33" s="109"/>
      <c r="E33" s="220"/>
      <c r="F33" s="178"/>
      <c r="G33" s="221"/>
      <c r="H33" s="178"/>
      <c r="I33" s="325"/>
      <c r="K33" s="139"/>
      <c r="M33" s="23"/>
      <c r="N33" s="324"/>
      <c r="O33" s="325"/>
      <c r="P33" s="326"/>
      <c r="Q33" s="325"/>
    </row>
    <row r="34" spans="1:17" ht="13" x14ac:dyDescent="0.25">
      <c r="A34" s="29"/>
      <c r="B34" s="13"/>
      <c r="C34" s="12"/>
      <c r="D34" s="109"/>
      <c r="E34" s="220"/>
      <c r="F34" s="178"/>
      <c r="G34" s="221"/>
      <c r="H34" s="178"/>
      <c r="I34" s="325"/>
      <c r="K34" s="139"/>
      <c r="M34" s="23"/>
      <c r="N34" s="324"/>
      <c r="O34" s="325"/>
      <c r="P34" s="326"/>
      <c r="Q34" s="325"/>
    </row>
    <row r="35" spans="1:17" ht="13" x14ac:dyDescent="0.25">
      <c r="A35" s="29"/>
      <c r="B35" s="13"/>
      <c r="C35" s="12"/>
      <c r="D35" s="109"/>
      <c r="E35" s="220"/>
      <c r="F35" s="178"/>
      <c r="G35" s="221"/>
      <c r="H35" s="178"/>
      <c r="I35" s="325"/>
      <c r="K35" s="139"/>
      <c r="M35" s="23"/>
      <c r="N35" s="324"/>
      <c r="O35" s="325"/>
      <c r="P35" s="326"/>
      <c r="Q35" s="325"/>
    </row>
    <row r="36" spans="1:17" x14ac:dyDescent="0.25">
      <c r="A36" s="29"/>
      <c r="B36" s="13"/>
      <c r="C36" s="12"/>
      <c r="D36" s="5"/>
      <c r="E36" s="5"/>
      <c r="F36" s="5"/>
      <c r="G36" s="5"/>
      <c r="H36" s="5"/>
      <c r="I36" s="20"/>
      <c r="J36" s="138"/>
      <c r="K36" s="139"/>
    </row>
    <row r="37" spans="1:17" ht="13.5" thickBot="1" x14ac:dyDescent="0.3">
      <c r="A37" s="29"/>
      <c r="B37" s="13"/>
      <c r="C37" s="12"/>
      <c r="D37" s="327" t="s">
        <v>73</v>
      </c>
      <c r="E37" s="327"/>
      <c r="F37" s="5"/>
      <c r="G37" s="5"/>
      <c r="H37" s="5"/>
      <c r="I37" s="20"/>
      <c r="J37" s="138"/>
      <c r="K37" s="139"/>
      <c r="N37" s="328"/>
    </row>
    <row r="38" spans="1:17" ht="13" thickBot="1" x14ac:dyDescent="0.3">
      <c r="A38" s="29"/>
      <c r="B38" s="13"/>
      <c r="C38" s="12"/>
      <c r="D38" s="329" t="s">
        <v>68</v>
      </c>
      <c r="E38" s="338">
        <v>34.156075080162736</v>
      </c>
      <c r="F38" s="339"/>
      <c r="G38" s="340"/>
      <c r="H38" s="339"/>
      <c r="I38" s="138"/>
      <c r="J38" s="138"/>
      <c r="K38" s="139"/>
      <c r="M38" s="341"/>
      <c r="N38" s="342"/>
      <c r="O38" s="339"/>
      <c r="P38" s="340"/>
      <c r="Q38" s="339"/>
    </row>
    <row r="39" spans="1:17" x14ac:dyDescent="0.25">
      <c r="A39" s="29"/>
      <c r="B39" s="13"/>
      <c r="C39" s="12"/>
      <c r="D39" s="156"/>
      <c r="E39" s="182"/>
      <c r="F39" s="339"/>
      <c r="G39" s="340"/>
      <c r="H39" s="339"/>
      <c r="I39" s="138"/>
      <c r="J39" s="138"/>
      <c r="K39" s="139"/>
      <c r="M39" s="341"/>
      <c r="N39" s="342"/>
      <c r="O39" s="339"/>
      <c r="P39" s="340"/>
      <c r="Q39" s="339"/>
    </row>
    <row r="40" spans="1:17" x14ac:dyDescent="0.25">
      <c r="A40" s="29"/>
      <c r="B40" s="13"/>
      <c r="C40" s="12"/>
      <c r="D40" s="155"/>
      <c r="E40" s="182"/>
      <c r="F40" s="339"/>
      <c r="G40" s="340"/>
      <c r="H40" s="339"/>
      <c r="I40" s="138"/>
      <c r="J40" s="138"/>
      <c r="K40" s="139"/>
      <c r="M40" s="341"/>
      <c r="N40" s="342"/>
      <c r="O40" s="339"/>
      <c r="P40" s="340"/>
      <c r="Q40" s="339"/>
    </row>
    <row r="41" spans="1:17" x14ac:dyDescent="0.25">
      <c r="A41" s="29"/>
      <c r="B41" s="13"/>
      <c r="C41" s="12"/>
      <c r="D41" s="341"/>
      <c r="E41" s="342"/>
      <c r="F41" s="339"/>
      <c r="G41" s="340"/>
      <c r="H41" s="339"/>
      <c r="I41" s="138"/>
      <c r="J41" s="138"/>
      <c r="K41" s="139"/>
      <c r="M41" s="341"/>
      <c r="N41" s="342"/>
      <c r="O41" s="339"/>
      <c r="P41" s="340"/>
      <c r="Q41" s="339"/>
    </row>
    <row r="42" spans="1:17" x14ac:dyDescent="0.25">
      <c r="A42" s="29"/>
      <c r="B42" s="13"/>
      <c r="C42" s="12"/>
      <c r="D42" s="341"/>
      <c r="E42" s="342"/>
      <c r="F42" s="339"/>
      <c r="G42" s="340"/>
      <c r="H42" s="339"/>
      <c r="I42" s="138"/>
      <c r="J42" s="138"/>
      <c r="K42" s="139"/>
      <c r="M42" s="341"/>
      <c r="N42" s="342"/>
      <c r="O42" s="339"/>
      <c r="P42" s="340"/>
      <c r="Q42" s="339"/>
    </row>
    <row r="43" spans="1:17" x14ac:dyDescent="0.25">
      <c r="A43" s="29"/>
      <c r="B43" s="13"/>
      <c r="C43" s="12"/>
      <c r="D43" s="341"/>
      <c r="E43" s="342"/>
      <c r="F43" s="339"/>
      <c r="G43" s="340"/>
      <c r="H43" s="339"/>
      <c r="I43" s="138"/>
      <c r="J43" s="138"/>
      <c r="K43" s="139"/>
      <c r="M43" s="341"/>
      <c r="N43" s="342"/>
      <c r="O43" s="339"/>
      <c r="P43" s="340"/>
      <c r="Q43" s="339"/>
    </row>
    <row r="44" spans="1:17" x14ac:dyDescent="0.25">
      <c r="A44" s="29"/>
      <c r="B44" s="13"/>
      <c r="C44" s="12"/>
      <c r="D44" s="341"/>
      <c r="E44" s="342"/>
      <c r="F44" s="339"/>
      <c r="G44" s="340"/>
      <c r="H44" s="339"/>
      <c r="I44" s="138"/>
      <c r="J44" s="138"/>
      <c r="K44" s="139"/>
      <c r="M44" s="341"/>
      <c r="N44" s="342"/>
      <c r="O44" s="339"/>
      <c r="P44" s="340"/>
      <c r="Q44" s="339"/>
    </row>
    <row r="45" spans="1:17" x14ac:dyDescent="0.25">
      <c r="A45" s="29"/>
      <c r="B45" s="13"/>
      <c r="C45" s="12"/>
      <c r="D45" s="341"/>
      <c r="E45" s="342"/>
      <c r="F45" s="339"/>
      <c r="G45" s="340"/>
      <c r="H45" s="339"/>
      <c r="I45" s="138"/>
      <c r="J45" s="138"/>
      <c r="K45" s="139"/>
      <c r="M45" s="341"/>
      <c r="N45" s="342"/>
      <c r="O45" s="339"/>
      <c r="P45" s="340"/>
      <c r="Q45" s="339"/>
    </row>
    <row r="46" spans="1:17" x14ac:dyDescent="0.25">
      <c r="A46" s="29"/>
      <c r="B46" s="13"/>
      <c r="C46" s="12"/>
      <c r="D46" s="341"/>
      <c r="E46" s="342"/>
      <c r="F46" s="339"/>
      <c r="G46" s="340"/>
      <c r="H46" s="339"/>
      <c r="I46" s="138"/>
      <c r="J46" s="138"/>
      <c r="K46" s="139"/>
      <c r="M46" s="341"/>
      <c r="N46" s="342"/>
      <c r="O46" s="339"/>
      <c r="P46" s="340"/>
      <c r="Q46" s="339"/>
    </row>
    <row r="47" spans="1:17" x14ac:dyDescent="0.25">
      <c r="A47" s="29"/>
      <c r="B47" s="13"/>
      <c r="C47" s="12"/>
      <c r="D47" s="341"/>
      <c r="E47" s="342"/>
      <c r="F47" s="339"/>
      <c r="G47" s="340"/>
      <c r="H47" s="339"/>
      <c r="I47" s="138"/>
      <c r="J47" s="138"/>
      <c r="K47" s="139"/>
      <c r="M47" s="341"/>
      <c r="N47" s="342"/>
      <c r="O47" s="339"/>
      <c r="P47" s="340"/>
      <c r="Q47" s="339"/>
    </row>
    <row r="48" spans="1:17" x14ac:dyDescent="0.25">
      <c r="A48" s="29"/>
      <c r="B48" s="13"/>
      <c r="C48" s="12"/>
      <c r="D48" s="341"/>
      <c r="E48" s="342"/>
      <c r="F48" s="339"/>
      <c r="G48" s="340"/>
      <c r="H48" s="339"/>
      <c r="I48" s="138"/>
      <c r="J48" s="138"/>
      <c r="K48" s="139"/>
      <c r="M48" s="341"/>
      <c r="N48" s="342"/>
      <c r="O48" s="339"/>
      <c r="P48" s="340"/>
      <c r="Q48" s="339"/>
    </row>
    <row r="49" spans="1:17" x14ac:dyDescent="0.25">
      <c r="A49" s="29"/>
      <c r="B49" s="13"/>
      <c r="C49" s="12"/>
      <c r="D49" s="341"/>
      <c r="E49" s="342"/>
      <c r="F49" s="339"/>
      <c r="G49" s="340"/>
      <c r="H49" s="339"/>
      <c r="I49" s="138"/>
      <c r="J49" s="138"/>
      <c r="K49" s="139"/>
      <c r="M49" s="341"/>
      <c r="N49" s="342"/>
      <c r="O49" s="339"/>
      <c r="P49" s="340"/>
      <c r="Q49" s="339"/>
    </row>
    <row r="50" spans="1:17" x14ac:dyDescent="0.25">
      <c r="A50" s="29"/>
      <c r="B50" s="13"/>
      <c r="C50" s="12"/>
      <c r="D50" s="341"/>
      <c r="E50" s="342"/>
      <c r="F50" s="339"/>
      <c r="G50" s="340"/>
      <c r="H50" s="339"/>
      <c r="I50" s="138"/>
      <c r="J50" s="138"/>
      <c r="K50" s="139"/>
      <c r="M50" s="341"/>
      <c r="N50" s="342"/>
      <c r="O50" s="339"/>
      <c r="P50" s="340"/>
      <c r="Q50" s="339"/>
    </row>
    <row r="51" spans="1:17" x14ac:dyDescent="0.25">
      <c r="A51" s="29"/>
      <c r="B51" s="13"/>
      <c r="C51" s="12"/>
      <c r="D51" s="341"/>
      <c r="E51" s="342"/>
      <c r="F51" s="339"/>
      <c r="G51" s="340"/>
      <c r="H51" s="339"/>
      <c r="I51" s="138"/>
      <c r="J51" s="138"/>
      <c r="K51" s="139"/>
      <c r="M51" s="341"/>
      <c r="N51" s="342"/>
      <c r="O51" s="339"/>
      <c r="P51" s="340"/>
      <c r="Q51" s="339"/>
    </row>
    <row r="52" spans="1:17" x14ac:dyDescent="0.25">
      <c r="A52" s="35"/>
      <c r="B52" s="26"/>
      <c r="C52" s="10"/>
      <c r="D52" s="197"/>
      <c r="E52" s="10"/>
      <c r="F52" s="198"/>
      <c r="G52" s="199"/>
      <c r="H52" s="198"/>
      <c r="I52" s="200"/>
      <c r="J52" s="36"/>
      <c r="K52" s="151"/>
      <c r="M52" s="152"/>
      <c r="N52" s="12"/>
      <c r="O52" s="153"/>
      <c r="P52" s="154"/>
      <c r="Q52" s="153"/>
    </row>
    <row r="53" spans="1:17" x14ac:dyDescent="0.25">
      <c r="A53" s="67"/>
      <c r="B53" s="13"/>
      <c r="C53" s="12"/>
      <c r="D53" s="152"/>
      <c r="E53" s="12"/>
      <c r="F53" s="153"/>
      <c r="G53" s="154"/>
      <c r="H53" s="153"/>
      <c r="I53" s="138"/>
      <c r="J53" s="20"/>
      <c r="K53" s="20"/>
      <c r="L53" s="20"/>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20" customFormat="1" x14ac:dyDescent="0.25">
      <c r="B55" s="13"/>
      <c r="C55" s="12"/>
      <c r="D55" s="152"/>
      <c r="E55" s="12"/>
      <c r="F55" s="153"/>
      <c r="G55" s="154"/>
      <c r="H55" s="153"/>
      <c r="I55" s="138"/>
      <c r="M55" s="152"/>
      <c r="N55" s="12"/>
      <c r="O55" s="153"/>
      <c r="P55" s="154"/>
      <c r="Q55" s="153"/>
    </row>
    <row r="56" spans="1:17" s="33" customFormat="1" ht="15" customHeight="1" x14ac:dyDescent="0.25">
      <c r="B56" s="13"/>
      <c r="C56" s="12"/>
      <c r="D56" s="152"/>
      <c r="E56" s="12"/>
      <c r="F56" s="153"/>
      <c r="G56" s="154"/>
      <c r="H56" s="153"/>
      <c r="I56" s="131"/>
      <c r="M56" s="152"/>
      <c r="N56" s="12"/>
      <c r="O56" s="153"/>
      <c r="P56" s="154"/>
      <c r="Q56" s="153"/>
    </row>
    <row r="57" spans="1:17" s="33" customFormat="1" x14ac:dyDescent="0.25">
      <c r="B57" s="13"/>
      <c r="C57" s="12"/>
      <c r="D57" s="152"/>
      <c r="E57" s="12"/>
      <c r="F57" s="153"/>
      <c r="G57" s="154"/>
      <c r="H57" s="153"/>
      <c r="I57" s="131"/>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2"/>
      <c r="E85" s="12"/>
      <c r="F85" s="153"/>
      <c r="G85" s="154"/>
      <c r="H85" s="153"/>
      <c r="I85" s="138"/>
      <c r="M85" s="152"/>
      <c r="N85" s="12"/>
      <c r="O85" s="153"/>
      <c r="P85" s="154"/>
      <c r="Q85" s="153"/>
    </row>
    <row r="86" spans="2:17" s="20" customFormat="1" x14ac:dyDescent="0.25">
      <c r="B86" s="13"/>
      <c r="C86" s="12"/>
      <c r="D86" s="155"/>
      <c r="E86" s="156"/>
      <c r="F86" s="181"/>
      <c r="G86" s="158"/>
      <c r="H86" s="181"/>
      <c r="I86" s="138"/>
      <c r="M86" s="155"/>
      <c r="N86" s="156"/>
      <c r="O86" s="181"/>
      <c r="P86" s="158"/>
      <c r="Q86" s="181"/>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5"/>
      <c r="E88" s="155"/>
      <c r="F88" s="155"/>
      <c r="G88" s="155"/>
      <c r="H88" s="155"/>
      <c r="I88" s="138"/>
      <c r="M88" s="155"/>
      <c r="N88" s="155"/>
      <c r="O88" s="155"/>
      <c r="P88" s="155"/>
      <c r="Q88" s="155"/>
    </row>
    <row r="89" spans="2:17" s="20" customFormat="1" x14ac:dyDescent="0.25">
      <c r="B89" s="13"/>
      <c r="C89" s="12"/>
      <c r="D89" s="159"/>
      <c r="E89" s="182"/>
      <c r="F89" s="155"/>
      <c r="G89" s="155"/>
      <c r="H89" s="155"/>
      <c r="I89" s="138"/>
      <c r="M89" s="159"/>
      <c r="N89" s="182"/>
      <c r="O89" s="155"/>
      <c r="P89" s="155"/>
      <c r="Q89" s="155"/>
    </row>
    <row r="90" spans="2:17" s="20" customFormat="1" x14ac:dyDescent="0.25">
      <c r="B90" s="13"/>
      <c r="C90" s="12"/>
      <c r="D90" s="156"/>
      <c r="E90" s="182"/>
      <c r="F90" s="155"/>
      <c r="G90" s="155"/>
      <c r="H90" s="155"/>
      <c r="I90" s="138"/>
      <c r="M90" s="156"/>
      <c r="N90" s="182"/>
      <c r="O90" s="155"/>
      <c r="P90" s="155"/>
      <c r="Q90" s="155"/>
    </row>
    <row r="91" spans="2:17" s="20" customFormat="1" x14ac:dyDescent="0.25">
      <c r="B91" s="13"/>
      <c r="C91" s="12"/>
      <c r="D91" s="155"/>
      <c r="E91" s="182"/>
      <c r="F91" s="155"/>
      <c r="G91" s="155"/>
      <c r="H91" s="155"/>
      <c r="I91" s="138"/>
      <c r="M91" s="155"/>
      <c r="N91" s="182"/>
      <c r="O91" s="155"/>
      <c r="P91" s="155"/>
      <c r="Q91" s="155"/>
    </row>
    <row r="92" spans="2:17" s="20" customFormat="1" ht="14" x14ac:dyDescent="0.25">
      <c r="B92" s="155"/>
      <c r="C92" s="156"/>
      <c r="D92" s="161"/>
      <c r="E92" s="161"/>
      <c r="F92" s="161"/>
      <c r="G92" s="161"/>
      <c r="H92" s="161"/>
      <c r="I92" s="138"/>
      <c r="M92" s="161"/>
      <c r="N92" s="161"/>
      <c r="O92" s="161"/>
      <c r="P92" s="161"/>
      <c r="Q92" s="161"/>
    </row>
    <row r="93" spans="2:17" s="20" customFormat="1" ht="14" x14ac:dyDescent="0.25">
      <c r="B93" s="33"/>
      <c r="C93" s="33"/>
      <c r="D93" s="161"/>
      <c r="E93" s="161"/>
      <c r="F93" s="161"/>
      <c r="G93" s="161"/>
      <c r="H93" s="161"/>
      <c r="I93" s="138"/>
      <c r="M93" s="161"/>
      <c r="N93" s="161"/>
      <c r="O93" s="161"/>
      <c r="P93" s="161"/>
      <c r="Q93" s="161"/>
    </row>
    <row r="94" spans="2:17" s="20" customFormat="1" ht="14" x14ac:dyDescent="0.25">
      <c r="B94" s="33"/>
      <c r="C94" s="33"/>
      <c r="D94" s="162"/>
      <c r="E94" s="183"/>
      <c r="F94" s="161"/>
      <c r="G94" s="161"/>
      <c r="H94" s="161"/>
      <c r="I94" s="138"/>
      <c r="M94" s="162"/>
      <c r="N94" s="183"/>
      <c r="O94" s="161"/>
      <c r="P94" s="161"/>
      <c r="Q94" s="161"/>
    </row>
    <row r="95" spans="2:17" s="20" customFormat="1" ht="14" x14ac:dyDescent="0.25">
      <c r="B95" s="159"/>
      <c r="C95" s="182"/>
      <c r="D95" s="164"/>
      <c r="E95" s="183"/>
      <c r="F95" s="161"/>
      <c r="G95" s="161"/>
      <c r="H95" s="161"/>
      <c r="I95" s="138"/>
      <c r="M95" s="164"/>
      <c r="N95" s="183"/>
      <c r="O95" s="161"/>
      <c r="P95" s="161"/>
      <c r="Q95" s="161"/>
    </row>
    <row r="96" spans="2:17" s="20" customFormat="1" ht="14" x14ac:dyDescent="0.25">
      <c r="B96" s="165"/>
      <c r="C96" s="182"/>
      <c r="D96" s="161"/>
      <c r="E96" s="183"/>
      <c r="F96" s="161"/>
      <c r="G96" s="161"/>
      <c r="H96" s="161"/>
      <c r="I96" s="138"/>
      <c r="M96" s="161"/>
      <c r="N96" s="183"/>
      <c r="O96" s="161"/>
      <c r="P96" s="161"/>
      <c r="Q96" s="161"/>
    </row>
    <row r="97" spans="3:9" s="20" customFormat="1" x14ac:dyDescent="0.25">
      <c r="C97" s="182"/>
      <c r="I97" s="138"/>
    </row>
    <row r="98" spans="3:9" s="20" customFormat="1" x14ac:dyDescent="0.25">
      <c r="I98" s="138"/>
    </row>
    <row r="99" spans="3:9" s="20" customFormat="1" x14ac:dyDescent="0.25">
      <c r="I99" s="138"/>
    </row>
    <row r="100" spans="3:9" s="20" customFormat="1" x14ac:dyDescent="0.25">
      <c r="I100" s="138"/>
    </row>
    <row r="101" spans="3:9" s="20" customFormat="1" x14ac:dyDescent="0.25">
      <c r="I101" s="138"/>
    </row>
    <row r="102" spans="3:9" s="20" customFormat="1" x14ac:dyDescent="0.25">
      <c r="I102" s="138"/>
    </row>
    <row r="103" spans="3:9" s="20" customFormat="1" x14ac:dyDescent="0.25">
      <c r="I103" s="138"/>
    </row>
    <row r="104" spans="3:9" s="20" customFormat="1" x14ac:dyDescent="0.25">
      <c r="I104" s="138"/>
    </row>
    <row r="105" spans="3:9" s="20" customFormat="1" x14ac:dyDescent="0.25">
      <c r="I105" s="138"/>
    </row>
    <row r="106" spans="3:9" s="20" customFormat="1" x14ac:dyDescent="0.25">
      <c r="I106" s="138"/>
    </row>
    <row r="107" spans="3:9" s="20" customFormat="1" x14ac:dyDescent="0.25">
      <c r="I107" s="138"/>
    </row>
    <row r="108" spans="3:9" s="20" customFormat="1" x14ac:dyDescent="0.25">
      <c r="I108" s="138"/>
    </row>
    <row r="109" spans="3:9" s="20" customFormat="1" x14ac:dyDescent="0.25">
      <c r="I109" s="138"/>
    </row>
    <row r="110" spans="3:9" s="20" customFormat="1" x14ac:dyDescent="0.25">
      <c r="I110" s="138"/>
    </row>
    <row r="111" spans="3:9" s="20" customFormat="1" x14ac:dyDescent="0.25">
      <c r="I111" s="138"/>
    </row>
    <row r="112" spans="3: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c r="I315" s="138"/>
    </row>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row r="2255" s="20" customFormat="1" x14ac:dyDescent="0.25"/>
  </sheetData>
  <phoneticPr fontId="6" type="noConversion"/>
  <pageMargins left="0.70866141732283472" right="0.70866141732283472" top="1.0236220472440944" bottom="1.0236220472440944" header="0.39370078740157483" footer="0.39370078740157483"/>
  <pageSetup paperSize="9" scale="65" orientation="landscape" r:id="rId1"/>
  <headerFooter alignWithMargins="0">
    <oddFooter>&amp;L&amp;"Frutiger 57Cn,Standard"&amp;8
Santander Consumer Bank AG
Santander-Platz 1
41061 Mönchengladbach</oddFooter>
  </headerFooter>
  <rowBreaks count="1" manualBreakCount="1">
    <brk id="57" max="11" man="1"/>
  </rowBreaks>
  <colBreaks count="1" manualBreakCount="1">
    <brk id="1" max="46"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45881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45883</v>
      </c>
      <c r="G3" s="79"/>
      <c r="H3" s="79"/>
      <c r="I3" s="79"/>
      <c r="J3" s="82"/>
      <c r="K3" s="93"/>
    </row>
    <row r="4" spans="1:13" s="5" customFormat="1" ht="13" x14ac:dyDescent="0.25">
      <c r="A4" s="32"/>
      <c r="B4" s="121"/>
      <c r="C4" s="108"/>
      <c r="D4" s="78" t="str">
        <f>'Cover Sheet'!D4</f>
        <v>Period  No</v>
      </c>
      <c r="E4" s="79"/>
      <c r="F4" s="122">
        <f>'Cover Sheet'!F4</f>
        <v>58</v>
      </c>
      <c r="G4" s="79"/>
      <c r="H4" s="123"/>
      <c r="I4" s="79"/>
      <c r="J4" s="86"/>
      <c r="K4" s="184"/>
    </row>
    <row r="5" spans="1:13" s="5" customFormat="1" ht="18" x14ac:dyDescent="0.25">
      <c r="A5" s="32"/>
      <c r="B5" s="124" t="s">
        <v>343</v>
      </c>
      <c r="C5" s="87"/>
      <c r="D5" s="78" t="str">
        <f>'Cover Sheet'!D5</f>
        <v>Monthly Period</v>
      </c>
      <c r="E5" s="79"/>
      <c r="F5" s="88">
        <f>'Cover Sheet'!F5</f>
        <v>45883</v>
      </c>
      <c r="G5" s="79"/>
      <c r="H5" s="123"/>
      <c r="I5" s="79"/>
      <c r="J5" s="86"/>
      <c r="K5" s="93"/>
    </row>
    <row r="6" spans="1:13"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94"/>
    </row>
    <row r="7" spans="1:13" s="5" customFormat="1" ht="13" x14ac:dyDescent="0.25">
      <c r="A7" s="32"/>
      <c r="B7" s="33"/>
      <c r="C7" s="33"/>
      <c r="D7" s="127" t="str">
        <f>'Cover Sheet'!D7</f>
        <v>Collection Period</v>
      </c>
      <c r="E7" s="128" t="s">
        <v>33</v>
      </c>
      <c r="F7" s="128" t="str">
        <f>'Cover Sheet'!F7</f>
        <v>01.07.2025</v>
      </c>
      <c r="G7" s="96" t="s">
        <v>4</v>
      </c>
      <c r="H7" s="128">
        <f>'Cover Sheet'!H7</f>
        <v>45869</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pageSetUpPr fitToPage="1"/>
  </sheetPr>
  <dimension ref="A1:Q2254"/>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58</v>
      </c>
      <c r="G4" s="79"/>
      <c r="H4" s="123"/>
      <c r="I4" s="79"/>
      <c r="J4" s="86"/>
      <c r="K4" s="184"/>
      <c r="M4" s="231"/>
      <c r="N4" s="20"/>
      <c r="O4" s="3"/>
      <c r="P4" s="20"/>
      <c r="Q4" s="231"/>
    </row>
    <row r="5" spans="1:17" s="5" customFormat="1" ht="18" x14ac:dyDescent="0.25">
      <c r="A5" s="32"/>
      <c r="B5" s="124" t="s">
        <v>344</v>
      </c>
      <c r="C5" s="87"/>
      <c r="D5" s="78" t="str">
        <f>'Cover Sheet'!D5</f>
        <v>Monthly Period</v>
      </c>
      <c r="E5" s="79"/>
      <c r="F5" s="88">
        <f>'Cover Sheet'!F5</f>
        <v>45883</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231"/>
      <c r="N6" s="3"/>
      <c r="O6" s="259"/>
      <c r="P6" s="3"/>
      <c r="Q6" s="259"/>
    </row>
    <row r="7" spans="1:17" s="5" customFormat="1" ht="13" x14ac:dyDescent="0.25">
      <c r="A7" s="32"/>
      <c r="B7" s="33"/>
      <c r="C7" s="33"/>
      <c r="D7" s="127" t="str">
        <f>'Cover Sheet'!D7</f>
        <v>Collection Period</v>
      </c>
      <c r="E7" s="128" t="s">
        <v>33</v>
      </c>
      <c r="F7" s="128" t="str">
        <f>'Cover Sheet'!F7</f>
        <v>01.07.2025</v>
      </c>
      <c r="G7" s="96" t="s">
        <v>4</v>
      </c>
      <c r="H7" s="128">
        <f>'Cover Sheet'!H7</f>
        <v>45869</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20"/>
      <c r="E10" s="33"/>
      <c r="F10" s="131"/>
      <c r="G10" s="33"/>
      <c r="H10" s="33"/>
      <c r="I10" s="20"/>
      <c r="J10" s="20"/>
      <c r="K10" s="75"/>
      <c r="M10" s="20"/>
      <c r="N10" s="20"/>
      <c r="O10" s="138"/>
      <c r="P10" s="20"/>
      <c r="Q10" s="20"/>
    </row>
    <row r="11" spans="1:17" s="5" customFormat="1" ht="18" x14ac:dyDescent="0.25">
      <c r="A11" s="32"/>
      <c r="B11" s="132"/>
      <c r="C11" s="33"/>
      <c r="D11" s="20"/>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J12" s="20"/>
      <c r="K12" s="75"/>
      <c r="M12" s="20"/>
      <c r="N12" s="20"/>
      <c r="O12" s="20"/>
      <c r="P12" s="187"/>
      <c r="Q12" s="187"/>
    </row>
    <row r="13" spans="1:17" s="5" customFormat="1" ht="31.5" customHeight="1" thickBot="1" x14ac:dyDescent="0.3">
      <c r="A13" s="32"/>
      <c r="B13" s="137"/>
      <c r="C13" s="137"/>
      <c r="D13" s="308" t="s">
        <v>81</v>
      </c>
      <c r="E13" s="265" t="s">
        <v>75</v>
      </c>
      <c r="F13" s="289" t="s">
        <v>198</v>
      </c>
      <c r="G13" s="289" t="s">
        <v>61</v>
      </c>
      <c r="H13" s="290" t="s">
        <v>199</v>
      </c>
      <c r="I13" s="137"/>
      <c r="J13" s="20"/>
      <c r="K13" s="75"/>
      <c r="M13" s="171"/>
      <c r="N13" s="172"/>
      <c r="O13" s="305"/>
      <c r="P13" s="305"/>
      <c r="Q13" s="142"/>
    </row>
    <row r="14" spans="1:17" x14ac:dyDescent="0.25">
      <c r="A14" s="29"/>
      <c r="B14" s="13"/>
      <c r="C14" s="12"/>
      <c r="D14" s="309" t="s">
        <v>571</v>
      </c>
      <c r="E14" s="310">
        <v>-218.16999999999996</v>
      </c>
      <c r="F14" s="311">
        <v>-1.0542173866802861E-7</v>
      </c>
      <c r="G14" s="312">
        <v>4</v>
      </c>
      <c r="H14" s="313">
        <v>1.921284955378157E-5</v>
      </c>
      <c r="I14" s="144"/>
      <c r="J14" s="20"/>
      <c r="K14" s="139"/>
      <c r="N14" s="215"/>
      <c r="O14" s="144"/>
      <c r="P14" s="216"/>
      <c r="Q14" s="144"/>
    </row>
    <row r="15" spans="1:17" x14ac:dyDescent="0.25">
      <c r="A15" s="29"/>
      <c r="B15" s="13"/>
      <c r="C15" s="12"/>
      <c r="D15" s="314" t="s">
        <v>572</v>
      </c>
      <c r="E15" s="315">
        <v>242379.88999999993</v>
      </c>
      <c r="F15" s="316">
        <v>1.1712017886036356E-4</v>
      </c>
      <c r="G15" s="317">
        <v>58</v>
      </c>
      <c r="H15" s="318">
        <v>2.7858631852983276E-4</v>
      </c>
      <c r="I15" s="144"/>
      <c r="J15" s="20"/>
      <c r="K15" s="139"/>
      <c r="N15" s="215"/>
      <c r="O15" s="144"/>
      <c r="P15" s="216"/>
      <c r="Q15" s="144"/>
    </row>
    <row r="16" spans="1:17" x14ac:dyDescent="0.25">
      <c r="A16" s="29"/>
      <c r="B16" s="13"/>
      <c r="C16" s="12"/>
      <c r="D16" s="314" t="s">
        <v>573</v>
      </c>
      <c r="E16" s="315">
        <v>25048816.23000006</v>
      </c>
      <c r="F16" s="316">
        <v>1.2103817016741717E-2</v>
      </c>
      <c r="G16" s="317">
        <v>5334</v>
      </c>
      <c r="H16" s="318">
        <v>2.5620334879967722E-2</v>
      </c>
      <c r="I16" s="144"/>
      <c r="J16" s="20"/>
      <c r="K16" s="139"/>
      <c r="N16" s="215"/>
      <c r="O16" s="144"/>
      <c r="P16" s="216"/>
      <c r="Q16" s="144"/>
    </row>
    <row r="17" spans="1:17" x14ac:dyDescent="0.25">
      <c r="A17" s="29"/>
      <c r="B17" s="13"/>
      <c r="C17" s="12"/>
      <c r="D17" s="314" t="s">
        <v>574</v>
      </c>
      <c r="E17" s="315">
        <v>202965034.9699991</v>
      </c>
      <c r="F17" s="316">
        <v>9.8074560550738127E-2</v>
      </c>
      <c r="G17" s="317">
        <v>26697</v>
      </c>
      <c r="H17" s="318">
        <v>0.12823136113432665</v>
      </c>
      <c r="I17" s="144"/>
      <c r="J17" s="20"/>
      <c r="K17" s="139"/>
      <c r="N17" s="215"/>
      <c r="O17" s="144"/>
      <c r="P17" s="216"/>
      <c r="Q17" s="144"/>
    </row>
    <row r="18" spans="1:17" x14ac:dyDescent="0.25">
      <c r="A18" s="29"/>
      <c r="B18" s="13"/>
      <c r="C18" s="12"/>
      <c r="D18" s="314" t="s">
        <v>575</v>
      </c>
      <c r="E18" s="315">
        <v>549551687.74000764</v>
      </c>
      <c r="F18" s="316">
        <v>0.26554839991520907</v>
      </c>
      <c r="G18" s="317">
        <v>58925</v>
      </c>
      <c r="H18" s="318">
        <v>0.28302928998914473</v>
      </c>
      <c r="I18" s="144"/>
      <c r="J18" s="20"/>
      <c r="K18" s="139"/>
      <c r="N18" s="215"/>
      <c r="O18" s="144"/>
      <c r="P18" s="216"/>
      <c r="Q18" s="144"/>
    </row>
    <row r="19" spans="1:17" x14ac:dyDescent="0.25">
      <c r="A19" s="29"/>
      <c r="B19" s="13"/>
      <c r="C19" s="12"/>
      <c r="D19" s="314" t="s">
        <v>576</v>
      </c>
      <c r="E19" s="315">
        <v>587669687.71000099</v>
      </c>
      <c r="F19" s="316">
        <v>0.28396736600305139</v>
      </c>
      <c r="G19" s="317">
        <v>53765</v>
      </c>
      <c r="H19" s="318">
        <v>0.25824471406476651</v>
      </c>
      <c r="I19" s="144"/>
      <c r="J19" s="20"/>
      <c r="K19" s="139"/>
      <c r="N19" s="215"/>
      <c r="O19" s="144"/>
      <c r="P19" s="216"/>
      <c r="Q19" s="144"/>
    </row>
    <row r="20" spans="1:17" x14ac:dyDescent="0.25">
      <c r="A20" s="29"/>
      <c r="B20" s="13"/>
      <c r="C20" s="12"/>
      <c r="D20" s="314" t="s">
        <v>577</v>
      </c>
      <c r="E20" s="315">
        <v>165063067.21000138</v>
      </c>
      <c r="F20" s="316">
        <v>7.9759983201888485E-2</v>
      </c>
      <c r="G20" s="317">
        <v>20500</v>
      </c>
      <c r="H20" s="318">
        <v>9.846585396313054E-2</v>
      </c>
      <c r="I20" s="144"/>
      <c r="J20" s="20"/>
      <c r="K20" s="139"/>
      <c r="N20" s="215"/>
      <c r="O20" s="144"/>
      <c r="P20" s="216"/>
      <c r="Q20" s="144"/>
    </row>
    <row r="21" spans="1:17" x14ac:dyDescent="0.25">
      <c r="A21" s="29"/>
      <c r="B21" s="13"/>
      <c r="C21" s="12"/>
      <c r="D21" s="314" t="s">
        <v>578</v>
      </c>
      <c r="E21" s="315">
        <v>257667310.26000082</v>
      </c>
      <c r="F21" s="316">
        <v>0.12450720009865544</v>
      </c>
      <c r="G21" s="317">
        <v>25865</v>
      </c>
      <c r="H21" s="318">
        <v>0.12423508842714007</v>
      </c>
      <c r="I21" s="144"/>
      <c r="J21" s="20"/>
      <c r="K21" s="139"/>
      <c r="N21" s="215"/>
      <c r="O21" s="144"/>
      <c r="P21" s="216"/>
      <c r="Q21" s="144"/>
    </row>
    <row r="22" spans="1:17" x14ac:dyDescent="0.25">
      <c r="A22" s="29"/>
      <c r="B22" s="13"/>
      <c r="C22" s="12"/>
      <c r="D22" s="314" t="s">
        <v>579</v>
      </c>
      <c r="E22" s="315">
        <v>47802385.660000004</v>
      </c>
      <c r="F22" s="316">
        <v>2.3098549794916073E-2</v>
      </c>
      <c r="G22" s="317">
        <v>3489</v>
      </c>
      <c r="H22" s="318">
        <v>1.6758408023285973E-2</v>
      </c>
      <c r="I22" s="144"/>
      <c r="J22" s="20"/>
      <c r="K22" s="139"/>
      <c r="N22" s="215"/>
      <c r="O22" s="144"/>
      <c r="P22" s="216"/>
      <c r="Q22" s="144"/>
    </row>
    <row r="23" spans="1:17" x14ac:dyDescent="0.25">
      <c r="A23" s="29"/>
      <c r="B23" s="13"/>
      <c r="C23" s="12"/>
      <c r="D23" s="314" t="s">
        <v>580</v>
      </c>
      <c r="E23" s="315">
        <v>10188782.920000004</v>
      </c>
      <c r="F23" s="316">
        <v>4.9233130601710317E-3</v>
      </c>
      <c r="G23" s="317">
        <v>602</v>
      </c>
      <c r="H23" s="318">
        <v>2.891533857844126E-3</v>
      </c>
      <c r="I23" s="144"/>
      <c r="J23" s="20"/>
      <c r="K23" s="139"/>
      <c r="N23" s="215"/>
      <c r="O23" s="144"/>
      <c r="P23" s="216"/>
      <c r="Q23" s="144"/>
    </row>
    <row r="24" spans="1:17" ht="13" thickBot="1" x14ac:dyDescent="0.3">
      <c r="A24" s="29"/>
      <c r="B24" s="13"/>
      <c r="C24" s="12"/>
      <c r="D24" s="314" t="s">
        <v>581</v>
      </c>
      <c r="E24" s="315">
        <v>223298332.04999894</v>
      </c>
      <c r="F24" s="316">
        <v>0.10789979560151107</v>
      </c>
      <c r="G24" s="317">
        <v>12955</v>
      </c>
      <c r="H24" s="318">
        <v>6.2225616492310058E-2</v>
      </c>
      <c r="I24" s="144"/>
      <c r="J24" s="20"/>
      <c r="K24" s="139"/>
      <c r="N24" s="215"/>
      <c r="O24" s="144"/>
      <c r="P24" s="216"/>
      <c r="Q24" s="144"/>
    </row>
    <row r="25" spans="1:17" ht="14" thickTop="1" thickBot="1" x14ac:dyDescent="0.3">
      <c r="A25" s="29"/>
      <c r="B25" s="13"/>
      <c r="C25" s="12"/>
      <c r="D25" s="319" t="s">
        <v>35</v>
      </c>
      <c r="E25" s="320">
        <f>SUM(E14:E24)</f>
        <v>2069497266.4700093</v>
      </c>
      <c r="F25" s="321">
        <f>ROUND(SUM(F14:F24),0)</f>
        <v>1</v>
      </c>
      <c r="G25" s="284">
        <f>SUM(G14:G24)</f>
        <v>208194</v>
      </c>
      <c r="H25" s="322">
        <f>SUM(H14:H24)</f>
        <v>1</v>
      </c>
      <c r="I25" s="20"/>
      <c r="J25" s="20"/>
      <c r="K25" s="139"/>
      <c r="M25" s="323"/>
      <c r="N25" s="324"/>
      <c r="O25" s="325"/>
      <c r="P25" s="326"/>
      <c r="Q25" s="325"/>
    </row>
    <row r="26" spans="1:17" ht="13.5" customHeight="1" x14ac:dyDescent="0.25">
      <c r="A26" s="29"/>
      <c r="B26" s="13"/>
      <c r="C26" s="12"/>
      <c r="D26" s="5"/>
      <c r="E26" s="5"/>
      <c r="F26" s="5"/>
      <c r="G26" s="5"/>
      <c r="H26" s="5"/>
      <c r="I26" s="20"/>
      <c r="J26" s="20"/>
      <c r="K26" s="139"/>
    </row>
    <row r="27" spans="1:17" ht="13.5" customHeight="1" x14ac:dyDescent="0.25">
      <c r="A27" s="29"/>
      <c r="B27" s="13"/>
      <c r="C27" s="12"/>
      <c r="D27" s="5"/>
      <c r="E27" s="5"/>
      <c r="F27" s="5"/>
      <c r="G27" s="5"/>
      <c r="H27" s="5"/>
      <c r="I27" s="20"/>
      <c r="J27" s="20"/>
      <c r="K27" s="139"/>
    </row>
    <row r="28" spans="1:17" ht="13.5" customHeight="1" x14ac:dyDescent="0.25">
      <c r="A28" s="29"/>
      <c r="B28" s="13"/>
      <c r="C28" s="12"/>
      <c r="D28" s="5"/>
      <c r="E28" s="5"/>
      <c r="F28" s="5"/>
      <c r="G28" s="5"/>
      <c r="H28" s="5"/>
      <c r="I28" s="20"/>
      <c r="J28" s="20"/>
      <c r="K28" s="139"/>
    </row>
    <row r="29" spans="1:17" ht="13.5" thickBot="1" x14ac:dyDescent="0.3">
      <c r="A29" s="29"/>
      <c r="B29" s="13"/>
      <c r="C29" s="12"/>
      <c r="D29" s="327" t="s">
        <v>73</v>
      </c>
      <c r="E29" s="327"/>
      <c r="F29" s="5"/>
      <c r="G29" s="5"/>
      <c r="H29" s="5"/>
      <c r="I29" s="20"/>
      <c r="J29" s="20"/>
      <c r="K29" s="139"/>
      <c r="N29" s="328"/>
    </row>
    <row r="30" spans="1:17" ht="13" thickBot="1" x14ac:dyDescent="0.3">
      <c r="A30" s="29"/>
      <c r="B30" s="13"/>
      <c r="C30" s="12"/>
      <c r="D30" s="329" t="s">
        <v>69</v>
      </c>
      <c r="E30" s="338">
        <v>76.711483597038765</v>
      </c>
      <c r="F30" s="5"/>
      <c r="G30" s="5"/>
      <c r="H30" s="5"/>
      <c r="I30" s="175"/>
      <c r="J30" s="20"/>
      <c r="K30" s="139"/>
    </row>
    <row r="31" spans="1:17" x14ac:dyDescent="0.25">
      <c r="A31" s="29"/>
      <c r="B31" s="13"/>
      <c r="C31" s="12"/>
      <c r="F31" s="20"/>
      <c r="G31" s="20"/>
      <c r="H31" s="20"/>
      <c r="I31" s="20"/>
      <c r="J31" s="20"/>
      <c r="K31" s="139"/>
    </row>
    <row r="32" spans="1:17" x14ac:dyDescent="0.25">
      <c r="A32" s="29"/>
      <c r="B32" s="13"/>
      <c r="C32" s="12"/>
      <c r="D32" s="156"/>
      <c r="E32" s="182"/>
      <c r="F32" s="20"/>
      <c r="G32" s="20"/>
      <c r="H32" s="20"/>
      <c r="I32" s="20"/>
      <c r="J32" s="20"/>
      <c r="K32" s="139"/>
    </row>
    <row r="33" spans="1:11" x14ac:dyDescent="0.25">
      <c r="A33" s="29"/>
      <c r="B33" s="13"/>
      <c r="C33" s="12"/>
      <c r="D33" s="155"/>
      <c r="E33" s="182"/>
      <c r="F33" s="20"/>
      <c r="G33" s="20"/>
      <c r="H33" s="20"/>
      <c r="I33" s="20"/>
      <c r="J33" s="20"/>
      <c r="K33" s="139"/>
    </row>
    <row r="34" spans="1:11" x14ac:dyDescent="0.25">
      <c r="A34" s="29"/>
      <c r="B34" s="13"/>
      <c r="C34" s="12"/>
      <c r="D34" s="20"/>
      <c r="E34" s="20"/>
      <c r="F34" s="20"/>
      <c r="G34" s="20"/>
      <c r="H34" s="20"/>
      <c r="I34" s="20"/>
      <c r="J34" s="20"/>
      <c r="K34" s="139"/>
    </row>
    <row r="35" spans="1:11" x14ac:dyDescent="0.25">
      <c r="A35" s="29"/>
      <c r="B35" s="13"/>
      <c r="C35" s="12"/>
      <c r="D35" s="20"/>
      <c r="E35" s="20"/>
      <c r="F35" s="20"/>
      <c r="G35" s="20"/>
      <c r="H35" s="20"/>
      <c r="I35" s="20"/>
      <c r="J35" s="20"/>
      <c r="K35" s="139"/>
    </row>
    <row r="36" spans="1:11" x14ac:dyDescent="0.25">
      <c r="A36" s="29"/>
      <c r="B36" s="13"/>
      <c r="C36" s="12"/>
      <c r="D36" s="20"/>
      <c r="E36" s="20"/>
      <c r="F36" s="20"/>
      <c r="G36" s="20"/>
      <c r="H36" s="20"/>
      <c r="I36" s="20"/>
      <c r="J36" s="20"/>
      <c r="K36" s="139"/>
    </row>
    <row r="37" spans="1:11" x14ac:dyDescent="0.25">
      <c r="A37" s="29"/>
      <c r="B37" s="13"/>
      <c r="C37" s="12"/>
      <c r="D37" s="20"/>
      <c r="E37" s="20"/>
      <c r="F37" s="20"/>
      <c r="G37" s="20"/>
      <c r="H37" s="20"/>
      <c r="I37" s="20"/>
      <c r="J37" s="20"/>
      <c r="K37" s="139"/>
    </row>
    <row r="38" spans="1:11" x14ac:dyDescent="0.25">
      <c r="A38" s="29"/>
      <c r="B38" s="13"/>
      <c r="C38" s="12"/>
      <c r="D38" s="20"/>
      <c r="E38" s="20"/>
      <c r="F38" s="20"/>
      <c r="G38" s="20"/>
      <c r="H38" s="20"/>
      <c r="I38" s="20"/>
      <c r="J38" s="20"/>
      <c r="K38" s="139"/>
    </row>
    <row r="39" spans="1:11" x14ac:dyDescent="0.25">
      <c r="A39" s="29"/>
      <c r="B39" s="13"/>
      <c r="C39" s="12"/>
      <c r="D39" s="20"/>
      <c r="E39" s="20"/>
      <c r="F39" s="20"/>
      <c r="G39" s="20"/>
      <c r="H39" s="20"/>
      <c r="I39" s="20"/>
      <c r="J39" s="20"/>
      <c r="K39" s="139"/>
    </row>
    <row r="40" spans="1:11" x14ac:dyDescent="0.25">
      <c r="A40" s="29"/>
      <c r="B40" s="13"/>
      <c r="C40" s="12"/>
      <c r="D40" s="20"/>
      <c r="E40" s="20"/>
      <c r="F40" s="20"/>
      <c r="G40" s="20"/>
      <c r="H40" s="20"/>
      <c r="I40" s="20"/>
      <c r="J40" s="20"/>
      <c r="K40" s="139"/>
    </row>
    <row r="41" spans="1:11" x14ac:dyDescent="0.25">
      <c r="A41" s="29"/>
      <c r="B41" s="13"/>
      <c r="C41" s="12"/>
      <c r="D41" s="20"/>
      <c r="E41" s="20"/>
      <c r="F41" s="20"/>
      <c r="G41" s="20"/>
      <c r="H41" s="20"/>
      <c r="I41" s="20"/>
      <c r="J41" s="20"/>
      <c r="K41" s="139"/>
    </row>
    <row r="42" spans="1:11" x14ac:dyDescent="0.25">
      <c r="A42" s="29"/>
      <c r="B42" s="13"/>
      <c r="C42" s="12"/>
      <c r="D42" s="20"/>
      <c r="E42" s="20"/>
      <c r="F42" s="20"/>
      <c r="G42" s="20"/>
      <c r="H42" s="20"/>
      <c r="I42" s="20"/>
      <c r="J42" s="20"/>
      <c r="K42" s="139"/>
    </row>
    <row r="43" spans="1:11" x14ac:dyDescent="0.25">
      <c r="A43" s="29"/>
      <c r="B43" s="13"/>
      <c r="C43" s="12"/>
      <c r="D43" s="20"/>
      <c r="E43" s="20"/>
      <c r="F43" s="20"/>
      <c r="G43" s="20"/>
      <c r="H43" s="20"/>
      <c r="I43" s="20"/>
      <c r="J43" s="20"/>
      <c r="K43" s="139"/>
    </row>
    <row r="44" spans="1:11" x14ac:dyDescent="0.25">
      <c r="A44" s="29"/>
      <c r="B44" s="13"/>
      <c r="C44" s="12"/>
      <c r="D44" s="20"/>
      <c r="E44" s="20"/>
      <c r="F44" s="20"/>
      <c r="G44" s="20"/>
      <c r="H44" s="20"/>
      <c r="I44" s="20"/>
      <c r="J44" s="20"/>
      <c r="K44" s="139"/>
    </row>
    <row r="45" spans="1:11" x14ac:dyDescent="0.25">
      <c r="A45" s="29"/>
      <c r="B45" s="13"/>
      <c r="C45" s="12"/>
      <c r="D45" s="20"/>
      <c r="E45" s="20"/>
      <c r="F45" s="20"/>
      <c r="G45" s="20"/>
      <c r="H45" s="20"/>
      <c r="I45" s="20"/>
      <c r="J45" s="20"/>
      <c r="K45" s="139"/>
    </row>
    <row r="46" spans="1:11" x14ac:dyDescent="0.25">
      <c r="A46" s="29"/>
      <c r="B46" s="13"/>
      <c r="C46" s="12"/>
      <c r="D46" s="20"/>
      <c r="E46" s="20"/>
      <c r="F46" s="20"/>
      <c r="G46" s="20"/>
      <c r="H46" s="20"/>
      <c r="I46" s="20"/>
      <c r="J46" s="20"/>
      <c r="K46" s="139"/>
    </row>
    <row r="47" spans="1:11" x14ac:dyDescent="0.25">
      <c r="A47" s="29"/>
      <c r="B47" s="13"/>
      <c r="C47" s="12"/>
      <c r="D47" s="20"/>
      <c r="E47" s="20"/>
      <c r="F47" s="20"/>
      <c r="G47" s="20"/>
      <c r="H47" s="20"/>
      <c r="I47" s="20"/>
      <c r="J47" s="20"/>
      <c r="K47" s="139"/>
    </row>
    <row r="48" spans="1:11" x14ac:dyDescent="0.25">
      <c r="A48" s="29"/>
      <c r="B48" s="13"/>
      <c r="C48" s="12"/>
      <c r="D48" s="20"/>
      <c r="E48" s="20"/>
      <c r="F48" s="20"/>
      <c r="G48" s="20"/>
      <c r="H48" s="20"/>
      <c r="I48" s="20"/>
      <c r="J48" s="20"/>
      <c r="K48" s="139"/>
    </row>
    <row r="49" spans="1:17" x14ac:dyDescent="0.25">
      <c r="A49" s="29"/>
      <c r="B49" s="13"/>
      <c r="C49" s="12"/>
      <c r="D49" s="20"/>
      <c r="E49" s="20"/>
      <c r="F49" s="20"/>
      <c r="G49" s="20"/>
      <c r="H49" s="20"/>
      <c r="I49" s="20"/>
      <c r="J49" s="20"/>
      <c r="K49" s="139"/>
    </row>
    <row r="50" spans="1:17" x14ac:dyDescent="0.25">
      <c r="A50" s="29"/>
      <c r="B50" s="13"/>
      <c r="C50" s="12"/>
      <c r="D50" s="20"/>
      <c r="E50" s="20"/>
      <c r="F50" s="20"/>
      <c r="G50" s="20"/>
      <c r="H50" s="20"/>
      <c r="I50" s="20"/>
      <c r="J50" s="20"/>
      <c r="K50" s="139"/>
    </row>
    <row r="51" spans="1:17" x14ac:dyDescent="0.25">
      <c r="A51" s="35"/>
      <c r="B51" s="26"/>
      <c r="C51" s="10"/>
      <c r="D51" s="197"/>
      <c r="E51" s="10"/>
      <c r="F51" s="198"/>
      <c r="G51" s="199"/>
      <c r="H51" s="198"/>
      <c r="I51" s="200"/>
      <c r="J51" s="36"/>
      <c r="K51" s="151"/>
      <c r="M51" s="152"/>
      <c r="N51" s="12"/>
      <c r="O51" s="153"/>
      <c r="P51" s="154"/>
      <c r="Q51" s="153"/>
    </row>
    <row r="52" spans="1:17" x14ac:dyDescent="0.25">
      <c r="A52" s="67"/>
      <c r="B52" s="13"/>
      <c r="C52" s="12"/>
      <c r="D52" s="152"/>
      <c r="E52" s="12"/>
      <c r="F52" s="153"/>
      <c r="G52" s="154"/>
      <c r="H52" s="153"/>
      <c r="I52" s="138"/>
      <c r="J52" s="20"/>
      <c r="K52" s="20"/>
      <c r="L52" s="20"/>
      <c r="M52" s="152"/>
      <c r="N52" s="12"/>
      <c r="O52" s="153"/>
      <c r="P52" s="154"/>
      <c r="Q52" s="153"/>
    </row>
    <row r="53" spans="1:17" s="20" customFormat="1" x14ac:dyDescent="0.25">
      <c r="B53" s="13"/>
      <c r="C53" s="12"/>
      <c r="D53" s="152"/>
      <c r="E53" s="12"/>
      <c r="F53" s="153"/>
      <c r="G53" s="154"/>
      <c r="H53" s="153"/>
      <c r="I53" s="138"/>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33" customFormat="1" ht="15" customHeight="1" x14ac:dyDescent="0.25">
      <c r="B55" s="13"/>
      <c r="C55" s="12"/>
      <c r="D55" s="152"/>
      <c r="E55" s="12"/>
      <c r="F55" s="153"/>
      <c r="G55" s="154"/>
      <c r="H55" s="153"/>
      <c r="I55" s="131"/>
      <c r="M55" s="152"/>
      <c r="N55" s="12"/>
      <c r="O55" s="153"/>
      <c r="P55" s="154"/>
      <c r="Q55" s="153"/>
    </row>
    <row r="56" spans="1:17" s="33" customFormat="1" x14ac:dyDescent="0.25">
      <c r="B56" s="13"/>
      <c r="C56" s="12"/>
      <c r="D56" s="152"/>
      <c r="E56" s="12"/>
      <c r="F56" s="153"/>
      <c r="G56" s="154"/>
      <c r="H56" s="153"/>
      <c r="I56" s="131"/>
      <c r="M56" s="152"/>
      <c r="N56" s="12"/>
      <c r="O56" s="153"/>
      <c r="P56" s="154"/>
      <c r="Q56" s="153"/>
    </row>
    <row r="57" spans="1:17" s="20" customFormat="1" x14ac:dyDescent="0.25">
      <c r="B57" s="13"/>
      <c r="C57" s="12"/>
      <c r="D57" s="152"/>
      <c r="E57" s="12"/>
      <c r="F57" s="153"/>
      <c r="G57" s="154"/>
      <c r="H57" s="153"/>
      <c r="I57" s="138"/>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5"/>
      <c r="E85" s="156"/>
      <c r="F85" s="181"/>
      <c r="G85" s="158"/>
      <c r="H85" s="181"/>
      <c r="I85" s="138"/>
      <c r="M85" s="155"/>
      <c r="N85" s="156"/>
      <c r="O85" s="181"/>
      <c r="P85" s="158"/>
      <c r="Q85" s="181"/>
    </row>
    <row r="86" spans="2:17" s="20" customFormat="1" x14ac:dyDescent="0.25">
      <c r="B86" s="13"/>
      <c r="C86" s="12"/>
      <c r="D86" s="155"/>
      <c r="E86" s="155"/>
      <c r="F86" s="155"/>
      <c r="G86" s="155"/>
      <c r="H86" s="155"/>
      <c r="I86" s="138"/>
      <c r="M86" s="155"/>
      <c r="N86" s="155"/>
      <c r="O86" s="155"/>
      <c r="P86" s="155"/>
      <c r="Q86" s="155"/>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9"/>
      <c r="E88" s="182"/>
      <c r="F88" s="155"/>
      <c r="G88" s="155"/>
      <c r="H88" s="155"/>
      <c r="I88" s="138"/>
      <c r="M88" s="159"/>
      <c r="N88" s="182"/>
      <c r="O88" s="155"/>
      <c r="P88" s="155"/>
      <c r="Q88" s="155"/>
    </row>
    <row r="89" spans="2:17" s="20" customFormat="1" x14ac:dyDescent="0.25">
      <c r="B89" s="13"/>
      <c r="C89" s="12"/>
      <c r="D89" s="156"/>
      <c r="E89" s="182"/>
      <c r="F89" s="155"/>
      <c r="G89" s="155"/>
      <c r="H89" s="155"/>
      <c r="I89" s="138"/>
      <c r="M89" s="156"/>
      <c r="N89" s="182"/>
      <c r="O89" s="155"/>
      <c r="P89" s="155"/>
      <c r="Q89" s="155"/>
    </row>
    <row r="90" spans="2:17" s="20" customFormat="1" x14ac:dyDescent="0.25">
      <c r="B90" s="13"/>
      <c r="C90" s="12"/>
      <c r="D90" s="155"/>
      <c r="E90" s="182"/>
      <c r="F90" s="155"/>
      <c r="G90" s="155"/>
      <c r="H90" s="155"/>
      <c r="I90" s="138"/>
      <c r="M90" s="155"/>
      <c r="N90" s="182"/>
      <c r="O90" s="155"/>
      <c r="P90" s="155"/>
      <c r="Q90" s="155"/>
    </row>
    <row r="91" spans="2:17" s="20" customFormat="1" ht="14" x14ac:dyDescent="0.25">
      <c r="B91" s="155"/>
      <c r="C91" s="156"/>
      <c r="D91" s="161"/>
      <c r="E91" s="161"/>
      <c r="F91" s="161"/>
      <c r="G91" s="161"/>
      <c r="H91" s="161"/>
      <c r="I91" s="138"/>
      <c r="M91" s="161"/>
      <c r="N91" s="161"/>
      <c r="O91" s="161"/>
      <c r="P91" s="161"/>
      <c r="Q91" s="161"/>
    </row>
    <row r="92" spans="2:17" s="20" customFormat="1" ht="14" x14ac:dyDescent="0.25">
      <c r="B92" s="33"/>
      <c r="C92" s="33"/>
      <c r="D92" s="161"/>
      <c r="E92" s="161"/>
      <c r="F92" s="161"/>
      <c r="G92" s="161"/>
      <c r="H92" s="161"/>
      <c r="I92" s="138"/>
      <c r="M92" s="161"/>
      <c r="N92" s="161"/>
      <c r="O92" s="161"/>
      <c r="P92" s="161"/>
      <c r="Q92" s="161"/>
    </row>
    <row r="93" spans="2:17" s="20" customFormat="1" ht="14" x14ac:dyDescent="0.25">
      <c r="B93" s="33"/>
      <c r="C93" s="33"/>
      <c r="D93" s="162"/>
      <c r="E93" s="183"/>
      <c r="F93" s="161"/>
      <c r="G93" s="161"/>
      <c r="H93" s="161"/>
      <c r="I93" s="138"/>
      <c r="M93" s="162"/>
      <c r="N93" s="183"/>
      <c r="O93" s="161"/>
      <c r="P93" s="161"/>
      <c r="Q93" s="161"/>
    </row>
    <row r="94" spans="2:17" s="20" customFormat="1" ht="14" x14ac:dyDescent="0.25">
      <c r="B94" s="159"/>
      <c r="C94" s="182"/>
      <c r="D94" s="164"/>
      <c r="E94" s="183"/>
      <c r="F94" s="161"/>
      <c r="G94" s="161"/>
      <c r="H94" s="161"/>
      <c r="I94" s="138"/>
      <c r="M94" s="164"/>
      <c r="N94" s="183"/>
      <c r="O94" s="161"/>
      <c r="P94" s="161"/>
      <c r="Q94" s="161"/>
    </row>
    <row r="95" spans="2:17" s="20" customFormat="1" ht="14" x14ac:dyDescent="0.25">
      <c r="B95" s="165"/>
      <c r="C95" s="182"/>
      <c r="D95" s="161"/>
      <c r="E95" s="183"/>
      <c r="F95" s="161"/>
      <c r="G95" s="161"/>
      <c r="H95" s="161"/>
      <c r="I95" s="138"/>
      <c r="M95" s="161"/>
      <c r="N95" s="183"/>
      <c r="O95" s="161"/>
      <c r="P95" s="161"/>
      <c r="Q95" s="161"/>
    </row>
    <row r="96" spans="2:17" s="20" customFormat="1" x14ac:dyDescent="0.25">
      <c r="C96" s="182"/>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sheetData>
  <phoneticPr fontId="6" type="noConversion"/>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45881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45883</v>
      </c>
      <c r="G3" s="79"/>
      <c r="H3" s="79"/>
      <c r="I3" s="79"/>
      <c r="J3" s="82"/>
      <c r="K3" s="93"/>
    </row>
    <row r="4" spans="1:13" s="5" customFormat="1" ht="13" x14ac:dyDescent="0.25">
      <c r="A4" s="32"/>
      <c r="B4" s="121"/>
      <c r="C4" s="108"/>
      <c r="D4" s="78" t="str">
        <f>'Cover Sheet'!D4</f>
        <v>Period  No</v>
      </c>
      <c r="E4" s="79"/>
      <c r="F4" s="122">
        <f>'Cover Sheet'!F4</f>
        <v>58</v>
      </c>
      <c r="G4" s="79"/>
      <c r="H4" s="123"/>
      <c r="I4" s="79"/>
      <c r="J4" s="86"/>
      <c r="K4" s="184"/>
    </row>
    <row r="5" spans="1:13" s="5" customFormat="1" ht="18" x14ac:dyDescent="0.25">
      <c r="A5" s="32"/>
      <c r="B5" s="124" t="s">
        <v>345</v>
      </c>
      <c r="C5" s="87"/>
      <c r="D5" s="78" t="str">
        <f>'Cover Sheet'!D5</f>
        <v>Monthly Period</v>
      </c>
      <c r="E5" s="79"/>
      <c r="F5" s="88">
        <f>'Cover Sheet'!F5</f>
        <v>45883</v>
      </c>
      <c r="G5" s="79"/>
      <c r="H5" s="123"/>
      <c r="I5" s="79"/>
      <c r="J5" s="86"/>
      <c r="K5" s="93"/>
    </row>
    <row r="6" spans="1:13"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94"/>
    </row>
    <row r="7" spans="1:13" s="5" customFormat="1" ht="13" x14ac:dyDescent="0.25">
      <c r="A7" s="32"/>
      <c r="B7" s="33"/>
      <c r="C7" s="33"/>
      <c r="D7" s="127" t="str">
        <f>'Cover Sheet'!D7</f>
        <v>Collection Period</v>
      </c>
      <c r="E7" s="128" t="s">
        <v>33</v>
      </c>
      <c r="F7" s="128" t="str">
        <f>'Cover Sheet'!F7</f>
        <v>01.07.2025</v>
      </c>
      <c r="G7" s="96" t="s">
        <v>4</v>
      </c>
      <c r="H7" s="128">
        <f>'Cover Sheet'!H7</f>
        <v>45869</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47"/>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5" customWidth="1"/>
    <col min="2" max="2" width="50.81640625" style="5" customWidth="1"/>
    <col min="3" max="3" width="14.81640625" style="5" customWidth="1"/>
    <col min="4" max="4" width="21.453125" style="5" bestFit="1" customWidth="1"/>
    <col min="5" max="5" width="4.81640625" style="5" customWidth="1"/>
    <col min="6" max="6" width="25.36328125" style="5" customWidth="1"/>
    <col min="7" max="7" width="4.81640625" style="5" customWidth="1"/>
    <col min="8" max="8" width="16" style="5" customWidth="1"/>
    <col min="9" max="9" width="4.81640625" style="5" customWidth="1"/>
    <col min="10" max="10" width="25.81640625" style="5" customWidth="1"/>
    <col min="11" max="11" width="1.1796875" style="5" customWidth="1"/>
    <col min="12" max="12" width="11.54296875" style="5" bestFit="1" customWidth="1"/>
    <col min="13" max="16384" width="9.1796875" style="5"/>
  </cols>
  <sheetData>
    <row r="1" spans="1:13" ht="6" customHeight="1" x14ac:dyDescent="0.25">
      <c r="A1" s="65"/>
      <c r="B1" s="66"/>
      <c r="C1" s="66"/>
      <c r="D1" s="66"/>
      <c r="E1" s="66"/>
      <c r="F1" s="66"/>
      <c r="G1" s="66"/>
      <c r="H1" s="66"/>
      <c r="I1" s="66"/>
      <c r="J1" s="66"/>
      <c r="K1" s="68"/>
    </row>
    <row r="2" spans="1:13" ht="18" x14ac:dyDescent="0.25">
      <c r="A2" s="32"/>
      <c r="B2" s="69" t="str">
        <f>'Cover Sheet'!B2</f>
        <v>SC Germany Mobility 2020-1</v>
      </c>
      <c r="C2" s="894"/>
      <c r="D2" s="70" t="str">
        <f>'Cover Sheet'!D2</f>
        <v>Calculation Date</v>
      </c>
      <c r="E2" s="71"/>
      <c r="F2" s="119">
        <f>'Cover Sheet'!F2</f>
        <v>45881</v>
      </c>
      <c r="G2" s="71"/>
      <c r="H2" s="71"/>
      <c r="I2" s="71"/>
      <c r="J2" s="74"/>
      <c r="K2" s="75"/>
      <c r="L2" s="895"/>
    </row>
    <row r="3" spans="1:13" ht="18" x14ac:dyDescent="0.25">
      <c r="A3" s="32"/>
      <c r="B3" s="69" t="str">
        <f>'Cover Sheet'!B3</f>
        <v>Monthly Investor Report</v>
      </c>
      <c r="C3" s="894"/>
      <c r="D3" s="78" t="str">
        <f>'Cover Sheet'!D3</f>
        <v>Payment Date</v>
      </c>
      <c r="E3" s="79"/>
      <c r="F3" s="120">
        <f>'Cover Sheet'!F3</f>
        <v>45883</v>
      </c>
      <c r="G3" s="79"/>
      <c r="H3" s="79"/>
      <c r="I3" s="79"/>
      <c r="J3" s="82"/>
      <c r="K3" s="75"/>
      <c r="L3" s="896"/>
    </row>
    <row r="4" spans="1:13" ht="13" x14ac:dyDescent="0.25">
      <c r="A4" s="32"/>
      <c r="B4" s="108"/>
      <c r="C4" s="83"/>
      <c r="D4" s="78" t="str">
        <f>'Cover Sheet'!D4</f>
        <v>Period  No</v>
      </c>
      <c r="E4" s="79"/>
      <c r="F4" s="122">
        <f>'Cover Sheet'!F4</f>
        <v>58</v>
      </c>
      <c r="G4" s="79"/>
      <c r="H4" s="123"/>
      <c r="I4" s="79"/>
      <c r="J4" s="86"/>
      <c r="K4" s="75"/>
      <c r="L4" s="895"/>
    </row>
    <row r="5" spans="1:13" ht="18" x14ac:dyDescent="0.25">
      <c r="A5" s="32"/>
      <c r="B5" s="87" t="s">
        <v>31</v>
      </c>
      <c r="C5" s="897"/>
      <c r="D5" s="78" t="str">
        <f>'Cover Sheet'!D5</f>
        <v>Monthly Period</v>
      </c>
      <c r="E5" s="79"/>
      <c r="F5" s="88">
        <f>'Cover Sheet'!F5</f>
        <v>45883</v>
      </c>
      <c r="G5" s="79"/>
      <c r="H5" s="123"/>
      <c r="I5" s="79"/>
      <c r="J5" s="86"/>
      <c r="K5" s="75"/>
      <c r="L5" s="896"/>
    </row>
    <row r="6" spans="1:13" ht="15" customHeight="1" x14ac:dyDescent="0.25">
      <c r="A6" s="32"/>
      <c r="B6" s="89"/>
      <c r="C6" s="77"/>
      <c r="D6" s="78" t="str">
        <f>'Cover Sheet'!D6</f>
        <v>Interest Period</v>
      </c>
      <c r="E6" s="90" t="s">
        <v>33</v>
      </c>
      <c r="F6" s="120">
        <f>'Cover Sheet'!F6</f>
        <v>45852</v>
      </c>
      <c r="G6" s="90" t="s">
        <v>4</v>
      </c>
      <c r="H6" s="120">
        <f>'Cover Sheet'!H6</f>
        <v>45883</v>
      </c>
      <c r="I6" s="90" t="s">
        <v>14</v>
      </c>
      <c r="J6" s="92" t="str">
        <f>'Cover Sheet'!J6</f>
        <v>31 days</v>
      </c>
      <c r="K6" s="93"/>
      <c r="M6" s="94"/>
    </row>
    <row r="7" spans="1:13" ht="13" x14ac:dyDescent="0.25">
      <c r="A7" s="32"/>
      <c r="C7" s="898"/>
      <c r="D7" s="95" t="str">
        <f>'Cover Sheet'!D7</f>
        <v>Collection Period</v>
      </c>
      <c r="E7" s="96" t="s">
        <v>33</v>
      </c>
      <c r="F7" s="128" t="str">
        <f>'Cover Sheet'!F7</f>
        <v>01.07.2025</v>
      </c>
      <c r="G7" s="96" t="s">
        <v>4</v>
      </c>
      <c r="H7" s="128">
        <f>'Cover Sheet'!H7</f>
        <v>45869</v>
      </c>
      <c r="I7" s="99"/>
      <c r="J7" s="100"/>
      <c r="K7" s="75"/>
    </row>
    <row r="8" spans="1:13" ht="13" x14ac:dyDescent="0.25">
      <c r="A8" s="32"/>
      <c r="B8" s="33"/>
      <c r="C8" s="33"/>
      <c r="D8" s="231"/>
      <c r="E8" s="33"/>
      <c r="F8" s="101"/>
      <c r="G8" s="102"/>
      <c r="H8" s="103"/>
      <c r="I8" s="33"/>
      <c r="J8" s="33"/>
      <c r="K8" s="75"/>
    </row>
    <row r="9" spans="1:13" ht="13" x14ac:dyDescent="0.25">
      <c r="A9" s="32"/>
      <c r="B9" s="33"/>
      <c r="C9" s="33"/>
      <c r="D9" s="231"/>
      <c r="E9" s="33"/>
      <c r="F9" s="101"/>
      <c r="G9" s="102"/>
      <c r="H9" s="103"/>
      <c r="I9" s="33"/>
      <c r="J9" s="33"/>
      <c r="K9" s="75"/>
    </row>
    <row r="10" spans="1:13" ht="13" x14ac:dyDescent="0.25">
      <c r="A10" s="32"/>
      <c r="B10" s="33"/>
      <c r="C10" s="33"/>
      <c r="D10" s="231"/>
      <c r="E10" s="33"/>
      <c r="F10" s="101"/>
      <c r="G10" s="102"/>
      <c r="H10" s="103"/>
      <c r="I10" s="33"/>
      <c r="J10" s="33"/>
      <c r="K10" s="75"/>
    </row>
    <row r="11" spans="1:13" ht="18" customHeight="1" x14ac:dyDescent="0.25">
      <c r="A11" s="32"/>
      <c r="B11" s="33"/>
      <c r="C11" s="33"/>
      <c r="D11" s="231"/>
      <c r="E11" s="33"/>
      <c r="F11" s="101" t="s">
        <v>120</v>
      </c>
      <c r="G11" s="102"/>
      <c r="H11" s="103"/>
      <c r="I11" s="33"/>
      <c r="J11" s="102" t="s">
        <v>121</v>
      </c>
      <c r="K11" s="75"/>
    </row>
    <row r="12" spans="1:13" x14ac:dyDescent="0.25">
      <c r="A12" s="32"/>
      <c r="B12" s="33"/>
      <c r="C12" s="33"/>
      <c r="D12" s="33"/>
      <c r="E12" s="33"/>
      <c r="F12" s="33"/>
      <c r="G12" s="33"/>
      <c r="H12" s="33"/>
      <c r="I12" s="33"/>
      <c r="J12" s="33"/>
      <c r="K12" s="75"/>
    </row>
    <row r="13" spans="1:13" ht="26" x14ac:dyDescent="0.25">
      <c r="A13" s="32"/>
      <c r="B13" s="69" t="s">
        <v>51</v>
      </c>
      <c r="C13" s="899" t="s">
        <v>127</v>
      </c>
      <c r="E13" s="892"/>
      <c r="F13" s="899" t="s">
        <v>122</v>
      </c>
      <c r="G13" s="33"/>
      <c r="H13" s="33"/>
      <c r="I13" s="33"/>
      <c r="J13" s="899" t="s">
        <v>122</v>
      </c>
      <c r="K13" s="75"/>
      <c r="L13" s="900"/>
    </row>
    <row r="14" spans="1:13" ht="18" x14ac:dyDescent="0.25">
      <c r="A14" s="32"/>
      <c r="B14" s="69"/>
      <c r="C14" s="899"/>
      <c r="E14" s="892"/>
      <c r="F14" s="230"/>
      <c r="G14" s="33"/>
      <c r="H14" s="33"/>
      <c r="I14" s="33"/>
      <c r="J14" s="901"/>
      <c r="K14" s="75"/>
    </row>
    <row r="15" spans="1:13" ht="13" x14ac:dyDescent="0.25">
      <c r="A15" s="32"/>
      <c r="B15" s="109" t="s">
        <v>11</v>
      </c>
      <c r="C15" s="902">
        <v>217495</v>
      </c>
      <c r="D15" s="185"/>
      <c r="E15" s="109"/>
      <c r="F15" s="903">
        <v>2178484312.4899998</v>
      </c>
      <c r="G15" s="904"/>
      <c r="H15" s="904"/>
      <c r="I15" s="904"/>
      <c r="J15" s="905">
        <v>2283302415.0000024</v>
      </c>
      <c r="K15" s="75"/>
    </row>
    <row r="16" spans="1:13" ht="13" x14ac:dyDescent="0.25">
      <c r="A16" s="32"/>
      <c r="F16" s="906"/>
      <c r="G16" s="52"/>
      <c r="H16" s="52"/>
      <c r="I16" s="52"/>
      <c r="J16" s="891"/>
      <c r="K16" s="75"/>
    </row>
    <row r="17" spans="1:11" x14ac:dyDescent="0.25">
      <c r="A17" s="32"/>
      <c r="B17" s="33" t="s">
        <v>36</v>
      </c>
      <c r="C17" s="907"/>
      <c r="E17" s="33"/>
      <c r="F17" s="238">
        <v>67135582.719999984</v>
      </c>
      <c r="G17" s="52"/>
      <c r="H17" s="52"/>
      <c r="I17" s="52"/>
      <c r="J17" s="238">
        <v>68917498.910000026</v>
      </c>
      <c r="K17" s="75"/>
    </row>
    <row r="18" spans="1:11" x14ac:dyDescent="0.25">
      <c r="A18" s="32"/>
      <c r="B18" s="33" t="s">
        <v>37</v>
      </c>
      <c r="C18" s="33"/>
      <c r="E18" s="33"/>
      <c r="F18" s="238">
        <v>39063703.489999995</v>
      </c>
      <c r="G18" s="52"/>
      <c r="H18" s="908"/>
      <c r="I18" s="52"/>
      <c r="J18" s="238">
        <v>33211105.040000007</v>
      </c>
      <c r="K18" s="75"/>
    </row>
    <row r="19" spans="1:11" x14ac:dyDescent="0.25">
      <c r="A19" s="32"/>
      <c r="B19" s="33" t="s">
        <v>112</v>
      </c>
      <c r="C19" s="33"/>
      <c r="E19" s="33"/>
      <c r="F19" s="238">
        <v>-1046671.36</v>
      </c>
      <c r="G19" s="52"/>
      <c r="H19" s="52"/>
      <c r="I19" s="52"/>
      <c r="J19" s="238">
        <v>289340.13</v>
      </c>
      <c r="K19" s="75"/>
    </row>
    <row r="20" spans="1:11" ht="13" x14ac:dyDescent="0.25">
      <c r="A20" s="32"/>
      <c r="B20" s="109" t="s">
        <v>38</v>
      </c>
      <c r="C20" s="907"/>
      <c r="E20" s="33"/>
      <c r="F20" s="905">
        <v>105152614.84999998</v>
      </c>
      <c r="G20" s="52"/>
      <c r="H20" s="52"/>
      <c r="I20" s="52"/>
      <c r="J20" s="891">
        <v>102417944.08000003</v>
      </c>
      <c r="K20" s="75"/>
    </row>
    <row r="21" spans="1:11" ht="13" x14ac:dyDescent="0.25">
      <c r="A21" s="32"/>
      <c r="E21" s="33"/>
      <c r="F21" s="906"/>
      <c r="G21" s="52"/>
      <c r="H21" s="52"/>
      <c r="I21" s="52"/>
      <c r="J21" s="891"/>
      <c r="K21" s="75"/>
    </row>
    <row r="22" spans="1:11" ht="13" x14ac:dyDescent="0.25">
      <c r="A22" s="32"/>
      <c r="B22" s="109" t="s">
        <v>39</v>
      </c>
      <c r="C22" s="909"/>
      <c r="E22" s="33"/>
      <c r="F22" s="905">
        <v>9150442.3700000178</v>
      </c>
      <c r="G22" s="52"/>
      <c r="H22" s="52"/>
      <c r="I22" s="52"/>
      <c r="J22" s="891">
        <v>9358653.5399999768</v>
      </c>
      <c r="K22" s="75"/>
    </row>
    <row r="23" spans="1:11" ht="13" x14ac:dyDescent="0.25">
      <c r="A23" s="32"/>
      <c r="B23" s="109"/>
      <c r="C23" s="909"/>
      <c r="E23" s="33"/>
      <c r="F23" s="905"/>
      <c r="G23" s="52"/>
      <c r="H23" s="52"/>
      <c r="I23" s="52"/>
      <c r="J23" s="891"/>
      <c r="K23" s="75"/>
    </row>
    <row r="24" spans="1:11" ht="13" x14ac:dyDescent="0.25">
      <c r="A24" s="32"/>
      <c r="B24" s="109" t="s">
        <v>40</v>
      </c>
      <c r="C24" s="907"/>
      <c r="E24" s="33"/>
      <c r="F24" s="905">
        <v>3834431.17</v>
      </c>
      <c r="G24" s="52"/>
      <c r="H24" s="52"/>
      <c r="I24" s="52"/>
      <c r="J24" s="891">
        <v>2399930.23</v>
      </c>
      <c r="K24" s="75"/>
    </row>
    <row r="25" spans="1:11" ht="13" x14ac:dyDescent="0.25">
      <c r="A25" s="32"/>
      <c r="B25" s="110"/>
      <c r="C25" s="33"/>
      <c r="E25" s="33"/>
      <c r="F25" s="238"/>
      <c r="G25" s="52"/>
      <c r="H25" s="52"/>
      <c r="I25" s="52"/>
      <c r="J25" s="891"/>
      <c r="K25" s="75"/>
    </row>
    <row r="26" spans="1:11" s="185" customFormat="1" ht="13" x14ac:dyDescent="0.25">
      <c r="A26" s="910"/>
      <c r="B26" s="109" t="s">
        <v>298</v>
      </c>
      <c r="C26" s="911"/>
      <c r="E26" s="109"/>
      <c r="F26" s="903">
        <v>0</v>
      </c>
      <c r="G26" s="904"/>
      <c r="H26" s="904"/>
      <c r="I26" s="904"/>
      <c r="J26" s="903">
        <v>0</v>
      </c>
      <c r="K26" s="130"/>
    </row>
    <row r="27" spans="1:11" s="185" customFormat="1" ht="13" x14ac:dyDescent="0.25">
      <c r="A27" s="910"/>
      <c r="B27" s="109"/>
      <c r="C27" s="109"/>
      <c r="E27" s="109"/>
      <c r="F27" s="912"/>
      <c r="G27" s="913"/>
      <c r="H27" s="913"/>
      <c r="I27" s="913"/>
      <c r="J27" s="914"/>
      <c r="K27" s="130"/>
    </row>
    <row r="28" spans="1:11" ht="13" x14ac:dyDescent="0.25">
      <c r="A28" s="32"/>
      <c r="B28" s="109" t="s">
        <v>12</v>
      </c>
      <c r="C28" s="23"/>
      <c r="D28" s="4"/>
      <c r="E28" s="4"/>
      <c r="F28" s="906">
        <f>F32-F30</f>
        <v>2069497266.47</v>
      </c>
      <c r="G28" s="908"/>
      <c r="H28" s="908"/>
      <c r="I28" s="908"/>
      <c r="J28" s="906">
        <f>J32-J30</f>
        <v>2178484312.4899998</v>
      </c>
      <c r="K28" s="75"/>
    </row>
    <row r="29" spans="1:11" x14ac:dyDescent="0.25">
      <c r="A29" s="32"/>
      <c r="C29" s="4"/>
      <c r="D29" s="4"/>
      <c r="E29" s="4"/>
      <c r="F29" s="906"/>
      <c r="G29" s="908"/>
      <c r="H29" s="908"/>
      <c r="I29" s="908"/>
      <c r="J29" s="906"/>
      <c r="K29" s="75"/>
    </row>
    <row r="30" spans="1:11" x14ac:dyDescent="0.25">
      <c r="A30" s="32"/>
      <c r="B30" s="5" t="s">
        <v>299</v>
      </c>
      <c r="C30" s="20"/>
      <c r="D30" s="4"/>
      <c r="E30" s="20"/>
      <c r="F30" s="238">
        <v>167.2800023406744</v>
      </c>
      <c r="G30" s="52"/>
      <c r="H30" s="52"/>
      <c r="I30" s="52"/>
      <c r="J30" s="41">
        <v>400.01000213623047</v>
      </c>
      <c r="K30" s="75"/>
    </row>
    <row r="31" spans="1:11" x14ac:dyDescent="0.25">
      <c r="A31" s="32"/>
      <c r="C31" s="4"/>
      <c r="D31" s="4"/>
      <c r="E31" s="4"/>
      <c r="F31" s="906"/>
      <c r="G31" s="908"/>
      <c r="H31" s="908"/>
      <c r="I31" s="908"/>
      <c r="J31" s="906"/>
      <c r="K31" s="75"/>
    </row>
    <row r="32" spans="1:11" ht="13" x14ac:dyDescent="0.25">
      <c r="A32" s="32"/>
      <c r="B32" s="109" t="s">
        <v>300</v>
      </c>
      <c r="C32" s="902">
        <f>VLOOKUP("Total",'8. Current Principal Balance'!D:G,4,FALSE)</f>
        <v>208194</v>
      </c>
      <c r="D32" s="4"/>
      <c r="E32" s="4"/>
      <c r="F32" s="905">
        <v>2069497433.7500024</v>
      </c>
      <c r="G32" s="908"/>
      <c r="H32" s="908"/>
      <c r="I32" s="908"/>
      <c r="J32" s="905">
        <v>2178484712.5000019</v>
      </c>
      <c r="K32" s="75"/>
    </row>
    <row r="33" spans="1:11" x14ac:dyDescent="0.25">
      <c r="A33" s="32"/>
      <c r="F33" s="916"/>
      <c r="G33" s="915"/>
      <c r="H33" s="915"/>
      <c r="I33" s="915"/>
      <c r="J33" s="916"/>
      <c r="K33" s="75"/>
    </row>
    <row r="34" spans="1:11" x14ac:dyDescent="0.25">
      <c r="A34" s="32"/>
      <c r="F34" s="916"/>
      <c r="G34" s="915"/>
      <c r="H34" s="915"/>
      <c r="I34" s="915"/>
      <c r="J34" s="916"/>
      <c r="K34" s="75"/>
    </row>
    <row r="35" spans="1:11" x14ac:dyDescent="0.25">
      <c r="A35" s="32"/>
      <c r="B35" s="5" t="s">
        <v>9</v>
      </c>
      <c r="F35" s="917">
        <f>F18/F15*12</f>
        <v>0.21517916800796413</v>
      </c>
      <c r="J35" s="230"/>
      <c r="K35" s="75"/>
    </row>
    <row r="36" spans="1:11" x14ac:dyDescent="0.25">
      <c r="A36" s="32"/>
      <c r="F36" s="230"/>
      <c r="J36" s="230"/>
      <c r="K36" s="75"/>
    </row>
    <row r="37" spans="1:11" x14ac:dyDescent="0.25">
      <c r="A37" s="32"/>
      <c r="F37" s="230"/>
      <c r="J37" s="230"/>
      <c r="K37" s="75"/>
    </row>
    <row r="38" spans="1:11" x14ac:dyDescent="0.25">
      <c r="A38" s="32"/>
      <c r="F38" s="230"/>
      <c r="J38" s="230"/>
      <c r="K38" s="75"/>
    </row>
    <row r="39" spans="1:11" x14ac:dyDescent="0.25">
      <c r="A39" s="32"/>
      <c r="F39" s="230"/>
      <c r="J39" s="230"/>
      <c r="K39" s="75"/>
    </row>
    <row r="40" spans="1:11" x14ac:dyDescent="0.25">
      <c r="A40" s="32"/>
      <c r="J40" s="230"/>
      <c r="K40" s="75"/>
    </row>
    <row r="41" spans="1:11" x14ac:dyDescent="0.25">
      <c r="A41" s="32"/>
      <c r="J41" s="230"/>
      <c r="K41" s="75"/>
    </row>
    <row r="42" spans="1:11" x14ac:dyDescent="0.25">
      <c r="A42" s="32"/>
      <c r="J42" s="230"/>
      <c r="K42" s="75"/>
    </row>
    <row r="43" spans="1:11" x14ac:dyDescent="0.25">
      <c r="A43" s="32"/>
      <c r="J43" s="230"/>
      <c r="K43" s="75"/>
    </row>
    <row r="44" spans="1:11" x14ac:dyDescent="0.25">
      <c r="A44" s="32"/>
      <c r="J44" s="230"/>
      <c r="K44" s="75"/>
    </row>
    <row r="45" spans="1:11" x14ac:dyDescent="0.25">
      <c r="A45" s="32"/>
      <c r="J45" s="230"/>
      <c r="K45" s="75"/>
    </row>
    <row r="46" spans="1:11" x14ac:dyDescent="0.25">
      <c r="A46" s="32"/>
      <c r="J46" s="230"/>
      <c r="K46" s="75"/>
    </row>
    <row r="47" spans="1:11" ht="12.75" customHeight="1" x14ac:dyDescent="0.25">
      <c r="A47" s="111"/>
      <c r="B47" s="112"/>
      <c r="C47" s="112"/>
      <c r="D47" s="112"/>
      <c r="E47" s="112"/>
      <c r="F47" s="112"/>
      <c r="G47" s="112"/>
      <c r="H47" s="112"/>
      <c r="I47" s="112"/>
      <c r="J47" s="112"/>
      <c r="K47" s="114"/>
    </row>
  </sheetData>
  <phoneticPr fontId="5"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R225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2" style="4" customWidth="1"/>
    <col min="6" max="6" width="19.54296875" style="4" customWidth="1"/>
    <col min="7" max="9" width="19" style="4" customWidth="1"/>
    <col min="10" max="10" width="15.453125" style="4" customWidth="1"/>
    <col min="11" max="11" width="1.1796875" style="4" customWidth="1"/>
    <col min="12" max="12" width="3.1796875" style="4" customWidth="1"/>
    <col min="13" max="13" width="18.81640625" style="4" customWidth="1"/>
    <col min="14" max="14" width="18.54296875" style="4" customWidth="1"/>
    <col min="15" max="15" width="19.54296875" style="4" customWidth="1"/>
    <col min="16" max="18" width="19" style="4" customWidth="1"/>
    <col min="19"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tr">
        <f>'Cover Sheet'!B2</f>
        <v>SC Germany Mobility 2020-1</v>
      </c>
      <c r="C2" s="69"/>
      <c r="D2" s="70" t="str">
        <f>'Cover Sheet'!D2</f>
        <v>Calculation Date</v>
      </c>
      <c r="E2" s="71"/>
      <c r="F2" s="119">
        <f>'Cover Sheet'!F2</f>
        <v>45881</v>
      </c>
      <c r="G2" s="71"/>
      <c r="H2" s="71"/>
      <c r="I2" s="71"/>
      <c r="J2" s="74"/>
      <c r="K2" s="184"/>
      <c r="M2" s="231"/>
      <c r="N2" s="20"/>
      <c r="O2" s="259"/>
      <c r="P2" s="20"/>
      <c r="Q2" s="20"/>
      <c r="R2" s="20"/>
    </row>
    <row r="3" spans="1:18" s="5" customFormat="1" ht="18" x14ac:dyDescent="0.25">
      <c r="A3" s="32"/>
      <c r="B3" s="69" t="str">
        <f>'Cover Sheet'!B3</f>
        <v>Monthly Investor Report</v>
      </c>
      <c r="C3" s="69"/>
      <c r="D3" s="78" t="str">
        <f>'Cover Sheet'!D3</f>
        <v>Payment Date</v>
      </c>
      <c r="E3" s="79"/>
      <c r="F3" s="120">
        <f>'Cover Sheet'!F3</f>
        <v>45883</v>
      </c>
      <c r="G3" s="79"/>
      <c r="H3" s="79"/>
      <c r="I3" s="79"/>
      <c r="J3" s="82"/>
      <c r="K3" s="93"/>
      <c r="M3" s="231"/>
      <c r="N3" s="20"/>
      <c r="O3" s="259"/>
      <c r="P3" s="20"/>
      <c r="Q3" s="20"/>
      <c r="R3" s="20"/>
    </row>
    <row r="4" spans="1:18" s="5" customFormat="1" ht="13" x14ac:dyDescent="0.25">
      <c r="A4" s="32"/>
      <c r="B4" s="121"/>
      <c r="C4" s="108"/>
      <c r="D4" s="78" t="str">
        <f>'Cover Sheet'!D4</f>
        <v>Period  No</v>
      </c>
      <c r="E4" s="79"/>
      <c r="F4" s="122">
        <f>'Cover Sheet'!F4</f>
        <v>58</v>
      </c>
      <c r="G4" s="79"/>
      <c r="H4" s="123"/>
      <c r="I4" s="79"/>
      <c r="J4" s="86"/>
      <c r="K4" s="184"/>
      <c r="M4" s="231"/>
      <c r="N4" s="20"/>
      <c r="O4" s="260"/>
      <c r="P4" s="20"/>
      <c r="Q4" s="231"/>
      <c r="R4" s="20"/>
    </row>
    <row r="5" spans="1:18" s="5" customFormat="1" ht="18" x14ac:dyDescent="0.25">
      <c r="A5" s="32"/>
      <c r="B5" s="124" t="s">
        <v>346</v>
      </c>
      <c r="C5" s="87"/>
      <c r="D5" s="78" t="str">
        <f>'Cover Sheet'!D5</f>
        <v>Monthly Period</v>
      </c>
      <c r="E5" s="79"/>
      <c r="F5" s="88">
        <f>'Cover Sheet'!F5</f>
        <v>45883</v>
      </c>
      <c r="G5" s="79"/>
      <c r="H5" s="123"/>
      <c r="I5" s="79"/>
      <c r="J5" s="86"/>
      <c r="K5" s="93"/>
      <c r="M5" s="231"/>
      <c r="N5" s="20"/>
      <c r="O5" s="261"/>
      <c r="P5" s="20"/>
      <c r="Q5" s="231"/>
      <c r="R5" s="20"/>
    </row>
    <row r="6" spans="1:18" s="5" customFormat="1" ht="15" customHeight="1" x14ac:dyDescent="0.25">
      <c r="A6" s="32"/>
      <c r="B6" s="89"/>
      <c r="C6" s="77"/>
      <c r="D6" s="125" t="str">
        <f>'Cover Sheet'!D6</f>
        <v>Interest Period</v>
      </c>
      <c r="E6" s="120" t="s">
        <v>33</v>
      </c>
      <c r="F6" s="120">
        <f>'Cover Sheet'!F6</f>
        <v>45852</v>
      </c>
      <c r="G6" s="90" t="s">
        <v>4</v>
      </c>
      <c r="H6" s="120">
        <f>'Cover Sheet'!H6</f>
        <v>45883</v>
      </c>
      <c r="I6" s="90" t="s">
        <v>14</v>
      </c>
      <c r="J6" s="92" t="str">
        <f>'Cover Sheet'!J6</f>
        <v>31 days</v>
      </c>
      <c r="K6" s="93"/>
      <c r="M6" s="231"/>
      <c r="N6" s="3"/>
      <c r="O6" s="259"/>
      <c r="P6" s="20"/>
      <c r="Q6" s="259"/>
      <c r="R6" s="20"/>
    </row>
    <row r="7" spans="1:18" s="5" customFormat="1" ht="13" x14ac:dyDescent="0.25">
      <c r="A7" s="32"/>
      <c r="B7" s="33"/>
      <c r="C7" s="33"/>
      <c r="D7" s="127" t="str">
        <f>'Cover Sheet'!D7</f>
        <v>Collection Period</v>
      </c>
      <c r="E7" s="128" t="s">
        <v>33</v>
      </c>
      <c r="F7" s="128" t="str">
        <f>'Cover Sheet'!F7</f>
        <v>01.07.2025</v>
      </c>
      <c r="G7" s="96" t="s">
        <v>4</v>
      </c>
      <c r="H7" s="128">
        <f>'Cover Sheet'!H7</f>
        <v>45869</v>
      </c>
      <c r="I7" s="99"/>
      <c r="J7" s="100"/>
      <c r="K7" s="93"/>
      <c r="M7" s="231"/>
      <c r="N7" s="20"/>
      <c r="O7" s="262"/>
      <c r="P7" s="3"/>
      <c r="Q7" s="259"/>
      <c r="R7" s="3"/>
    </row>
    <row r="8" spans="1:18" s="5" customFormat="1" ht="13" x14ac:dyDescent="0.25">
      <c r="A8" s="32"/>
      <c r="B8" s="33"/>
      <c r="C8" s="33"/>
      <c r="D8" s="33"/>
      <c r="E8" s="103"/>
      <c r="F8" s="102"/>
      <c r="G8" s="103"/>
      <c r="H8" s="33"/>
      <c r="I8" s="103"/>
      <c r="J8" s="33"/>
      <c r="K8" s="93"/>
      <c r="M8" s="20"/>
      <c r="N8" s="263"/>
      <c r="O8" s="3"/>
      <c r="P8" s="263"/>
      <c r="Q8" s="20"/>
      <c r="R8" s="263"/>
    </row>
    <row r="9" spans="1:18" s="5" customFormat="1" x14ac:dyDescent="0.25">
      <c r="A9" s="32"/>
      <c r="K9" s="75"/>
      <c r="M9" s="20"/>
      <c r="N9" s="20"/>
      <c r="O9" s="20"/>
      <c r="P9" s="20"/>
      <c r="Q9" s="20"/>
      <c r="R9" s="20"/>
    </row>
    <row r="10" spans="1:18" s="5" customFormat="1" x14ac:dyDescent="0.25">
      <c r="A10" s="32"/>
      <c r="B10" s="33"/>
      <c r="C10" s="33"/>
      <c r="D10" s="20"/>
      <c r="E10" s="33"/>
      <c r="F10" s="138"/>
      <c r="G10" s="33"/>
      <c r="H10" s="33"/>
      <c r="I10" s="33"/>
      <c r="J10" s="20"/>
      <c r="K10" s="75"/>
      <c r="M10" s="20"/>
      <c r="N10" s="33"/>
      <c r="O10" s="131"/>
      <c r="P10" s="33"/>
      <c r="Q10" s="33"/>
      <c r="R10" s="33"/>
    </row>
    <row r="11" spans="1:18" s="5" customFormat="1" ht="17.5" x14ac:dyDescent="0.25">
      <c r="A11" s="32"/>
      <c r="B11" s="132"/>
      <c r="C11" s="33"/>
      <c r="D11" s="20"/>
      <c r="E11" s="33"/>
      <c r="F11" s="20"/>
      <c r="G11" s="186"/>
      <c r="H11" s="186"/>
      <c r="I11" s="186"/>
      <c r="K11" s="75"/>
      <c r="M11" s="20"/>
      <c r="N11" s="33"/>
      <c r="O11" s="20"/>
      <c r="P11" s="186"/>
      <c r="Q11" s="186"/>
      <c r="R11" s="186"/>
    </row>
    <row r="12" spans="1:18" s="5" customFormat="1" ht="13" thickBot="1" x14ac:dyDescent="0.3">
      <c r="A12" s="32"/>
      <c r="B12" s="33"/>
      <c r="C12" s="20"/>
      <c r="D12" s="20"/>
      <c r="E12" s="20"/>
      <c r="F12" s="20"/>
      <c r="G12" s="187"/>
      <c r="H12" s="187"/>
      <c r="I12" s="187"/>
      <c r="J12" s="20"/>
      <c r="K12" s="75"/>
      <c r="M12" s="20"/>
      <c r="N12" s="20"/>
      <c r="O12" s="20"/>
      <c r="P12" s="187"/>
      <c r="Q12" s="187"/>
      <c r="R12" s="187"/>
    </row>
    <row r="13" spans="1:18" s="5" customFormat="1" ht="29.5" thickBot="1" x14ac:dyDescent="0.3">
      <c r="A13" s="32"/>
      <c r="B13" s="137"/>
      <c r="C13" s="137"/>
      <c r="D13" s="264" t="s">
        <v>215</v>
      </c>
      <c r="E13" s="265" t="s">
        <v>75</v>
      </c>
      <c r="F13" s="265" t="s">
        <v>198</v>
      </c>
      <c r="G13" s="265" t="s">
        <v>61</v>
      </c>
      <c r="H13" s="266" t="s">
        <v>199</v>
      </c>
      <c r="I13" s="20"/>
      <c r="J13" s="20"/>
      <c r="K13" s="75"/>
      <c r="M13" s="267"/>
      <c r="N13" s="268"/>
      <c r="O13" s="268"/>
      <c r="P13" s="268"/>
      <c r="Q13" s="268"/>
      <c r="R13" s="268"/>
    </row>
    <row r="14" spans="1:18" x14ac:dyDescent="0.25">
      <c r="A14" s="29"/>
      <c r="B14" s="13"/>
      <c r="C14" s="12"/>
      <c r="D14" s="269">
        <v>1</v>
      </c>
      <c r="E14" s="270">
        <v>248718047.64999908</v>
      </c>
      <c r="F14" s="271">
        <v>0.12018283458486728</v>
      </c>
      <c r="G14" s="272">
        <v>25881</v>
      </c>
      <c r="H14" s="273">
        <v>0.1243119398253552</v>
      </c>
      <c r="I14" s="20"/>
      <c r="J14" s="20"/>
      <c r="K14" s="139"/>
      <c r="M14" s="33"/>
      <c r="N14" s="274"/>
      <c r="O14" s="275"/>
      <c r="P14" s="226"/>
      <c r="Q14" s="33"/>
      <c r="R14" s="226"/>
    </row>
    <row r="15" spans="1:18" x14ac:dyDescent="0.25">
      <c r="A15" s="29"/>
      <c r="B15" s="13"/>
      <c r="C15" s="12"/>
      <c r="D15" s="269">
        <f>+D14+1</f>
        <v>2</v>
      </c>
      <c r="E15" s="270">
        <v>229512410.93000075</v>
      </c>
      <c r="F15" s="271">
        <v>0.11090249532993417</v>
      </c>
      <c r="G15" s="272">
        <v>24010</v>
      </c>
      <c r="H15" s="273">
        <v>0.11532512944657387</v>
      </c>
      <c r="I15" s="20"/>
      <c r="J15" s="20"/>
      <c r="K15" s="139"/>
      <c r="M15" s="33"/>
      <c r="N15" s="274"/>
      <c r="O15" s="275"/>
      <c r="P15" s="226"/>
      <c r="Q15" s="33"/>
      <c r="R15" s="226"/>
    </row>
    <row r="16" spans="1:18" x14ac:dyDescent="0.25">
      <c r="A16" s="29"/>
      <c r="B16" s="13"/>
      <c r="C16" s="12"/>
      <c r="D16" s="269">
        <f t="shared" ref="D16:D28" si="0">+D15+1</f>
        <v>3</v>
      </c>
      <c r="E16" s="270">
        <v>188427233.58000043</v>
      </c>
      <c r="F16" s="271">
        <v>9.1049762003989523E-2</v>
      </c>
      <c r="G16" s="272">
        <v>15170</v>
      </c>
      <c r="H16" s="273">
        <v>7.28647319327166E-2</v>
      </c>
      <c r="I16" s="20"/>
      <c r="J16" s="20"/>
      <c r="K16" s="139"/>
      <c r="M16" s="33"/>
      <c r="N16" s="274"/>
      <c r="O16" s="275"/>
      <c r="P16" s="226"/>
      <c r="Q16" s="33"/>
      <c r="R16" s="226"/>
    </row>
    <row r="17" spans="1:18" x14ac:dyDescent="0.25">
      <c r="A17" s="29"/>
      <c r="B17" s="13"/>
      <c r="C17" s="12"/>
      <c r="D17" s="269">
        <f t="shared" si="0"/>
        <v>4</v>
      </c>
      <c r="E17" s="270">
        <v>152338321.60999954</v>
      </c>
      <c r="F17" s="271">
        <v>7.3611269789134487E-2</v>
      </c>
      <c r="G17" s="272">
        <v>12688</v>
      </c>
      <c r="H17" s="273">
        <v>6.0943158784595136E-2</v>
      </c>
      <c r="I17" s="20"/>
      <c r="J17" s="20"/>
      <c r="K17" s="139"/>
      <c r="M17" s="33"/>
      <c r="N17" s="274"/>
      <c r="O17" s="275"/>
      <c r="P17" s="226"/>
      <c r="Q17" s="33"/>
      <c r="R17" s="226"/>
    </row>
    <row r="18" spans="1:18" x14ac:dyDescent="0.25">
      <c r="A18" s="29"/>
      <c r="B18" s="13"/>
      <c r="C18" s="12"/>
      <c r="D18" s="269">
        <f t="shared" si="0"/>
        <v>5</v>
      </c>
      <c r="E18" s="270">
        <v>144826912.57000014</v>
      </c>
      <c r="F18" s="271">
        <v>6.9981688266269354E-2</v>
      </c>
      <c r="G18" s="272">
        <v>12382</v>
      </c>
      <c r="H18" s="273">
        <v>5.9473375793730847E-2</v>
      </c>
      <c r="I18" s="20"/>
      <c r="J18" s="20"/>
      <c r="K18" s="139"/>
      <c r="M18" s="33"/>
      <c r="N18" s="274"/>
      <c r="O18" s="275"/>
      <c r="P18" s="226"/>
      <c r="Q18" s="33"/>
      <c r="R18" s="226"/>
    </row>
    <row r="19" spans="1:18" x14ac:dyDescent="0.25">
      <c r="A19" s="29"/>
      <c r="B19" s="13"/>
      <c r="C19" s="12"/>
      <c r="D19" s="269">
        <f t="shared" si="0"/>
        <v>6</v>
      </c>
      <c r="E19" s="270">
        <v>104516465.25999954</v>
      </c>
      <c r="F19" s="271">
        <v>5.0503311578795271E-2</v>
      </c>
      <c r="G19" s="272">
        <v>15284</v>
      </c>
      <c r="H19" s="273">
        <v>7.3412298144999374E-2</v>
      </c>
      <c r="I19" s="20"/>
      <c r="J19" s="20"/>
      <c r="K19" s="139"/>
      <c r="M19" s="33"/>
      <c r="N19" s="274"/>
      <c r="O19" s="275"/>
      <c r="P19" s="226"/>
      <c r="Q19" s="33"/>
      <c r="R19" s="226"/>
    </row>
    <row r="20" spans="1:18" x14ac:dyDescent="0.25">
      <c r="A20" s="29"/>
      <c r="B20" s="13"/>
      <c r="C20" s="12"/>
      <c r="D20" s="269">
        <f t="shared" si="0"/>
        <v>7</v>
      </c>
      <c r="E20" s="270">
        <v>101118948.34999985</v>
      </c>
      <c r="F20" s="271">
        <v>4.8861600345325058E-2</v>
      </c>
      <c r="G20" s="272">
        <v>10784</v>
      </c>
      <c r="H20" s="273">
        <v>5.1797842396995107E-2</v>
      </c>
      <c r="I20" s="20"/>
      <c r="J20" s="20"/>
      <c r="K20" s="139"/>
      <c r="M20" s="33"/>
      <c r="N20" s="274"/>
      <c r="O20" s="275"/>
      <c r="P20" s="226"/>
      <c r="Q20" s="33"/>
      <c r="R20" s="226"/>
    </row>
    <row r="21" spans="1:18" x14ac:dyDescent="0.25">
      <c r="A21" s="29"/>
      <c r="B21" s="13"/>
      <c r="C21" s="12"/>
      <c r="D21" s="269">
        <f t="shared" si="0"/>
        <v>8</v>
      </c>
      <c r="E21" s="270">
        <v>93225016.730000079</v>
      </c>
      <c r="F21" s="271">
        <v>4.5047180414505499E-2</v>
      </c>
      <c r="G21" s="272">
        <v>11066</v>
      </c>
      <c r="H21" s="273">
        <v>5.3152348290536708E-2</v>
      </c>
      <c r="I21" s="20"/>
      <c r="J21" s="20"/>
      <c r="K21" s="139"/>
      <c r="M21" s="33"/>
      <c r="N21" s="274"/>
      <c r="O21" s="275"/>
      <c r="P21" s="226"/>
      <c r="Q21" s="33"/>
      <c r="R21" s="226"/>
    </row>
    <row r="22" spans="1:18" x14ac:dyDescent="0.25">
      <c r="A22" s="29"/>
      <c r="B22" s="13"/>
      <c r="C22" s="12"/>
      <c r="D22" s="269">
        <f t="shared" si="0"/>
        <v>9</v>
      </c>
      <c r="E22" s="270">
        <v>89795814.029999912</v>
      </c>
      <c r="F22" s="271">
        <v>4.3390158317612636E-2</v>
      </c>
      <c r="G22" s="272">
        <v>8938</v>
      </c>
      <c r="H22" s="273">
        <v>4.2931112327924917E-2</v>
      </c>
      <c r="I22" s="20"/>
      <c r="J22" s="20"/>
      <c r="K22" s="139"/>
      <c r="M22" s="33"/>
      <c r="N22" s="274"/>
      <c r="O22" s="275"/>
      <c r="P22" s="226"/>
      <c r="Q22" s="33"/>
      <c r="R22" s="226"/>
    </row>
    <row r="23" spans="1:18" ht="12.75" customHeight="1" x14ac:dyDescent="0.25">
      <c r="A23" s="29"/>
      <c r="B23" s="13"/>
      <c r="C23" s="12"/>
      <c r="D23" s="269">
        <f t="shared" si="0"/>
        <v>10</v>
      </c>
      <c r="E23" s="270">
        <v>81569402.559999749</v>
      </c>
      <c r="F23" s="271">
        <v>3.9415081083501488E-2</v>
      </c>
      <c r="G23" s="272">
        <v>9008</v>
      </c>
      <c r="H23" s="273">
        <v>4.3267337195116093E-2</v>
      </c>
      <c r="I23" s="20"/>
      <c r="J23" s="20"/>
      <c r="K23" s="139"/>
      <c r="M23" s="33"/>
      <c r="N23" s="274"/>
      <c r="O23" s="275"/>
      <c r="P23" s="226"/>
      <c r="Q23" s="33"/>
      <c r="R23" s="226"/>
    </row>
    <row r="24" spans="1:18" x14ac:dyDescent="0.25">
      <c r="A24" s="29"/>
      <c r="B24" s="13"/>
      <c r="C24" s="12"/>
      <c r="D24" s="269">
        <f t="shared" si="0"/>
        <v>11</v>
      </c>
      <c r="E24" s="270">
        <v>72423096.139999941</v>
      </c>
      <c r="F24" s="271">
        <v>3.4995502199205143E-2</v>
      </c>
      <c r="G24" s="272">
        <v>5516</v>
      </c>
      <c r="H24" s="273">
        <v>2.6494519534664782E-2</v>
      </c>
      <c r="I24" s="20"/>
      <c r="J24" s="20"/>
      <c r="K24" s="139"/>
      <c r="M24" s="33"/>
      <c r="N24" s="274"/>
      <c r="O24" s="275"/>
      <c r="P24" s="226"/>
      <c r="Q24" s="33"/>
      <c r="R24" s="226"/>
    </row>
    <row r="25" spans="1:18" x14ac:dyDescent="0.25">
      <c r="A25" s="29"/>
      <c r="B25" s="13"/>
      <c r="C25" s="12"/>
      <c r="D25" s="269">
        <f t="shared" si="0"/>
        <v>12</v>
      </c>
      <c r="E25" s="270">
        <v>65217189.609999798</v>
      </c>
      <c r="F25" s="271">
        <v>3.1513542282296698E-2</v>
      </c>
      <c r="G25" s="272">
        <v>8330</v>
      </c>
      <c r="H25" s="273">
        <v>4.0010759195750117E-2</v>
      </c>
      <c r="I25" s="20"/>
      <c r="J25" s="20"/>
      <c r="K25" s="139"/>
      <c r="M25" s="33"/>
      <c r="N25" s="274"/>
      <c r="O25" s="275"/>
      <c r="P25" s="226"/>
      <c r="Q25" s="33"/>
      <c r="R25" s="226"/>
    </row>
    <row r="26" spans="1:18" x14ac:dyDescent="0.25">
      <c r="A26" s="29"/>
      <c r="B26" s="13"/>
      <c r="C26" s="12"/>
      <c r="D26" s="269">
        <f t="shared" si="0"/>
        <v>13</v>
      </c>
      <c r="E26" s="270">
        <v>60616165.710000291</v>
      </c>
      <c r="F26" s="271">
        <v>2.9290285467926704E-2</v>
      </c>
      <c r="G26" s="272">
        <v>5662</v>
      </c>
      <c r="H26" s="273">
        <v>2.719578854337781E-2</v>
      </c>
      <c r="I26" s="20"/>
      <c r="J26" s="20"/>
      <c r="K26" s="139"/>
      <c r="M26" s="33"/>
      <c r="N26" s="274"/>
      <c r="O26" s="275"/>
      <c r="P26" s="226"/>
      <c r="Q26" s="33"/>
      <c r="R26" s="226"/>
    </row>
    <row r="27" spans="1:18" x14ac:dyDescent="0.25">
      <c r="A27" s="29"/>
      <c r="B27" s="13"/>
      <c r="C27" s="12"/>
      <c r="D27" s="269">
        <f t="shared" si="0"/>
        <v>14</v>
      </c>
      <c r="E27" s="270">
        <v>46380205.079999961</v>
      </c>
      <c r="F27" s="271">
        <v>2.2411339136055964E-2</v>
      </c>
      <c r="G27" s="272">
        <v>4732</v>
      </c>
      <c r="H27" s="273">
        <v>2.2728801022123598E-2</v>
      </c>
      <c r="I27" s="20"/>
      <c r="J27" s="20"/>
      <c r="K27" s="139"/>
      <c r="M27" s="33"/>
      <c r="N27" s="274"/>
      <c r="O27" s="275"/>
      <c r="P27" s="226"/>
      <c r="Q27" s="33"/>
      <c r="R27" s="226"/>
    </row>
    <row r="28" spans="1:18" ht="13" thickBot="1" x14ac:dyDescent="0.3">
      <c r="A28" s="29"/>
      <c r="B28" s="13"/>
      <c r="C28" s="12"/>
      <c r="D28" s="276">
        <f t="shared" si="0"/>
        <v>15</v>
      </c>
      <c r="E28" s="277">
        <v>42749159.769999988</v>
      </c>
      <c r="F28" s="278">
        <v>2.0656784844619983E-2</v>
      </c>
      <c r="G28" s="279">
        <v>5676</v>
      </c>
      <c r="H28" s="280">
        <v>2.7263033516816047E-2</v>
      </c>
      <c r="I28" s="20"/>
      <c r="J28" s="20"/>
      <c r="K28" s="139"/>
      <c r="M28" s="33"/>
      <c r="N28" s="274"/>
      <c r="O28" s="275"/>
      <c r="P28" s="226"/>
      <c r="Q28" s="33"/>
      <c r="R28" s="226"/>
    </row>
    <row r="29" spans="1:18" ht="14" thickTop="1" thickBot="1" x14ac:dyDescent="0.3">
      <c r="A29" s="29"/>
      <c r="B29" s="13"/>
      <c r="C29" s="12"/>
      <c r="D29" s="281"/>
      <c r="E29" s="282">
        <f>SUM(E14:E28)</f>
        <v>1721434389.579999</v>
      </c>
      <c r="F29" s="283">
        <f>SUM(F14:F28)</f>
        <v>0.83181283564403918</v>
      </c>
      <c r="G29" s="284">
        <f>SUM(G14:G28)</f>
        <v>175127</v>
      </c>
      <c r="H29" s="285">
        <f>SUM(H14:H28)</f>
        <v>0.84117217595127614</v>
      </c>
      <c r="I29" s="20"/>
      <c r="J29" s="20"/>
      <c r="K29" s="139"/>
      <c r="M29" s="33"/>
      <c r="N29" s="33"/>
      <c r="O29" s="220"/>
      <c r="P29" s="286"/>
      <c r="Q29" s="221"/>
      <c r="R29" s="286"/>
    </row>
    <row r="30" spans="1:18" x14ac:dyDescent="0.25">
      <c r="A30" s="29"/>
      <c r="B30" s="13"/>
      <c r="C30" s="12"/>
      <c r="D30" s="20"/>
      <c r="E30" s="20"/>
      <c r="F30" s="20"/>
      <c r="G30" s="20"/>
      <c r="H30" s="20"/>
      <c r="I30" s="20"/>
      <c r="J30" s="20"/>
      <c r="K30" s="139"/>
      <c r="M30" s="20"/>
      <c r="N30" s="20"/>
      <c r="O30" s="20"/>
      <c r="P30" s="20"/>
      <c r="Q30" s="20"/>
      <c r="R30" s="20"/>
    </row>
    <row r="31" spans="1:18" x14ac:dyDescent="0.25">
      <c r="A31" s="29"/>
      <c r="B31" s="13"/>
      <c r="D31" s="20" t="s">
        <v>174</v>
      </c>
      <c r="E31" s="20"/>
      <c r="F31" s="20"/>
      <c r="G31" s="20"/>
      <c r="H31" s="20"/>
      <c r="I31" s="20"/>
      <c r="J31" s="20"/>
      <c r="K31" s="139"/>
      <c r="M31" s="20"/>
      <c r="N31" s="20"/>
      <c r="O31" s="20"/>
      <c r="P31" s="20"/>
      <c r="Q31" s="20"/>
      <c r="R31" s="20"/>
    </row>
    <row r="32" spans="1:18" x14ac:dyDescent="0.25">
      <c r="A32" s="29"/>
      <c r="B32" s="13"/>
      <c r="C32" s="12"/>
      <c r="D32" s="4" t="s">
        <v>601</v>
      </c>
      <c r="E32" s="287"/>
      <c r="F32" s="287"/>
      <c r="G32" s="287"/>
      <c r="H32" s="287"/>
      <c r="I32" s="20"/>
      <c r="J32" s="20"/>
      <c r="K32" s="139"/>
      <c r="M32" s="20"/>
      <c r="N32" s="20"/>
      <c r="O32" s="20"/>
      <c r="P32" s="20"/>
      <c r="Q32" s="20"/>
      <c r="R32" s="20"/>
    </row>
    <row r="33" spans="1:18" x14ac:dyDescent="0.25">
      <c r="A33" s="29"/>
      <c r="B33" s="13"/>
      <c r="C33" s="12"/>
      <c r="D33" s="20"/>
      <c r="E33" s="20"/>
      <c r="F33" s="20"/>
      <c r="G33" s="20"/>
      <c r="H33" s="20"/>
      <c r="I33" s="20"/>
      <c r="J33" s="20"/>
      <c r="K33" s="139"/>
      <c r="M33" s="20"/>
      <c r="N33" s="20"/>
      <c r="O33" s="20"/>
      <c r="P33" s="20"/>
      <c r="Q33" s="20"/>
      <c r="R33" s="20"/>
    </row>
    <row r="34" spans="1:18" ht="13" thickBot="1" x14ac:dyDescent="0.3">
      <c r="A34" s="29"/>
      <c r="B34" s="13"/>
      <c r="C34" s="12"/>
      <c r="D34" s="20"/>
      <c r="E34" s="20"/>
      <c r="F34" s="20"/>
      <c r="G34" s="20"/>
      <c r="H34" s="20"/>
      <c r="I34" s="20"/>
      <c r="J34" s="20"/>
      <c r="K34" s="139"/>
      <c r="M34" s="20"/>
      <c r="N34" s="20"/>
      <c r="O34" s="20"/>
      <c r="P34" s="20"/>
      <c r="Q34" s="20"/>
      <c r="R34" s="20"/>
    </row>
    <row r="35" spans="1:18" ht="29.5" thickBot="1" x14ac:dyDescent="0.3">
      <c r="A35" s="29"/>
      <c r="B35" s="13"/>
      <c r="C35" s="12"/>
      <c r="D35" s="288" t="s">
        <v>272</v>
      </c>
      <c r="E35" s="265" t="s">
        <v>75</v>
      </c>
      <c r="F35" s="289" t="s">
        <v>198</v>
      </c>
      <c r="G35" s="289" t="s">
        <v>61</v>
      </c>
      <c r="H35" s="290" t="s">
        <v>199</v>
      </c>
      <c r="I35" s="20"/>
      <c r="J35" s="20"/>
      <c r="K35" s="139"/>
      <c r="M35" s="20"/>
      <c r="N35" s="20"/>
      <c r="O35" s="20"/>
      <c r="P35" s="20"/>
      <c r="Q35" s="20"/>
      <c r="R35" s="20"/>
    </row>
    <row r="36" spans="1:18" x14ac:dyDescent="0.25">
      <c r="A36" s="29"/>
      <c r="B36" s="13"/>
      <c r="C36" s="12"/>
      <c r="D36" s="291" t="s">
        <v>273</v>
      </c>
      <c r="E36" s="292">
        <v>603973108.89000475</v>
      </c>
      <c r="F36" s="293">
        <v>0.29184532817490433</v>
      </c>
      <c r="G36" s="294">
        <v>82344</v>
      </c>
      <c r="H36" s="295">
        <v>0.39551572091414738</v>
      </c>
      <c r="I36" s="20"/>
      <c r="J36" s="20"/>
      <c r="K36" s="139"/>
      <c r="M36" s="20"/>
      <c r="N36" s="20"/>
      <c r="O36" s="20"/>
      <c r="P36" s="20"/>
      <c r="Q36" s="20"/>
      <c r="R36" s="20"/>
    </row>
    <row r="37" spans="1:18" x14ac:dyDescent="0.25">
      <c r="A37" s="29"/>
      <c r="B37" s="13"/>
      <c r="C37" s="12"/>
      <c r="D37" s="296" t="s">
        <v>274</v>
      </c>
      <c r="E37" s="297">
        <v>251578921.44000012</v>
      </c>
      <c r="F37" s="293">
        <v>0.12156523495637438</v>
      </c>
      <c r="G37" s="298">
        <v>23636</v>
      </c>
      <c r="H37" s="295">
        <v>0.11352872801329529</v>
      </c>
      <c r="I37" s="20"/>
      <c r="J37" s="20"/>
      <c r="K37" s="139"/>
      <c r="M37" s="20"/>
      <c r="N37" s="20"/>
      <c r="O37" s="20"/>
      <c r="P37" s="20"/>
      <c r="Q37" s="20"/>
      <c r="R37" s="20"/>
    </row>
    <row r="38" spans="1:18" x14ac:dyDescent="0.25">
      <c r="A38" s="29"/>
      <c r="B38" s="13"/>
      <c r="C38" s="12"/>
      <c r="D38" s="296" t="s">
        <v>275</v>
      </c>
      <c r="E38" s="297">
        <v>104524004.22000052</v>
      </c>
      <c r="F38" s="293">
        <v>5.0506954473194372E-2</v>
      </c>
      <c r="G38" s="298">
        <v>13828</v>
      </c>
      <c r="H38" s="295">
        <v>6.641882090742289E-2</v>
      </c>
      <c r="I38" s="20"/>
      <c r="J38" s="20"/>
      <c r="K38" s="139"/>
      <c r="M38" s="20"/>
      <c r="N38" s="20"/>
      <c r="O38" s="20"/>
      <c r="P38" s="20"/>
      <c r="Q38" s="20"/>
      <c r="R38" s="20"/>
    </row>
    <row r="39" spans="1:18" x14ac:dyDescent="0.25">
      <c r="A39" s="29"/>
      <c r="B39" s="13"/>
      <c r="C39" s="12"/>
      <c r="D39" s="296" t="s">
        <v>276</v>
      </c>
      <c r="E39" s="297">
        <v>234979346.47</v>
      </c>
      <c r="F39" s="293">
        <v>0.11354416856554291</v>
      </c>
      <c r="G39" s="298">
        <v>22247</v>
      </c>
      <c r="H39" s="295">
        <v>0.10685706600574464</v>
      </c>
      <c r="I39" s="20"/>
      <c r="J39" s="20"/>
      <c r="K39" s="139"/>
      <c r="M39" s="20"/>
      <c r="N39" s="20"/>
      <c r="O39" s="20"/>
      <c r="P39" s="20"/>
      <c r="Q39" s="20"/>
      <c r="R39" s="20"/>
    </row>
    <row r="40" spans="1:18" x14ac:dyDescent="0.25">
      <c r="A40" s="29"/>
      <c r="B40" s="13"/>
      <c r="C40" s="12"/>
      <c r="D40" s="296" t="s">
        <v>277</v>
      </c>
      <c r="E40" s="297">
        <v>24081753.199999973</v>
      </c>
      <c r="F40" s="293">
        <v>1.1636523319055595E-2</v>
      </c>
      <c r="G40" s="298">
        <v>2241</v>
      </c>
      <c r="H40" s="295">
        <v>1.0763998962506124E-2</v>
      </c>
      <c r="I40" s="20"/>
      <c r="J40" s="20"/>
      <c r="K40" s="139"/>
      <c r="M40" s="20"/>
      <c r="N40" s="20"/>
      <c r="O40" s="20"/>
      <c r="P40" s="20"/>
      <c r="Q40" s="20"/>
      <c r="R40" s="20"/>
    </row>
    <row r="41" spans="1:18" ht="13" thickBot="1" x14ac:dyDescent="0.3">
      <c r="A41" s="29"/>
      <c r="B41" s="13"/>
      <c r="C41" s="12"/>
      <c r="D41" s="296" t="s">
        <v>278</v>
      </c>
      <c r="E41" s="297">
        <v>850360132.24999142</v>
      </c>
      <c r="F41" s="293">
        <v>0.41090179051092662</v>
      </c>
      <c r="G41" s="298">
        <v>63898</v>
      </c>
      <c r="H41" s="295">
        <v>0.30691566519688368</v>
      </c>
      <c r="I41" s="20"/>
      <c r="J41" s="20"/>
      <c r="K41" s="139"/>
      <c r="M41" s="20"/>
      <c r="N41" s="20"/>
      <c r="O41" s="20"/>
      <c r="P41" s="20"/>
      <c r="Q41" s="20"/>
      <c r="R41" s="20"/>
    </row>
    <row r="42" spans="1:18" ht="14" thickTop="1" thickBot="1" x14ac:dyDescent="0.3">
      <c r="A42" s="29"/>
      <c r="B42" s="13"/>
      <c r="C42" s="12"/>
      <c r="D42" s="299" t="s">
        <v>35</v>
      </c>
      <c r="E42" s="300">
        <f>SUM(E36:E41)</f>
        <v>2069497266.4699969</v>
      </c>
      <c r="F42" s="301">
        <f>ROUND(SUM(F36:F41),0)</f>
        <v>1</v>
      </c>
      <c r="G42" s="302">
        <f>SUM(G36:G41)</f>
        <v>208194</v>
      </c>
      <c r="H42" s="303">
        <f>SUM(H36:H41)</f>
        <v>1</v>
      </c>
      <c r="I42" s="20"/>
      <c r="J42" s="20"/>
      <c r="K42" s="139"/>
      <c r="M42" s="20"/>
      <c r="N42" s="20"/>
      <c r="O42" s="20"/>
      <c r="P42" s="20"/>
      <c r="Q42" s="20"/>
      <c r="R42" s="20"/>
    </row>
    <row r="43" spans="1:18" x14ac:dyDescent="0.25">
      <c r="A43" s="29"/>
      <c r="B43" s="13"/>
      <c r="C43" s="12"/>
      <c r="D43" s="20"/>
      <c r="E43" s="20"/>
      <c r="F43" s="20"/>
      <c r="G43" s="20"/>
      <c r="H43" s="20"/>
      <c r="I43" s="20"/>
      <c r="J43" s="20"/>
      <c r="K43" s="139"/>
      <c r="M43" s="20"/>
      <c r="N43" s="20"/>
      <c r="O43" s="20"/>
      <c r="P43" s="20"/>
      <c r="Q43" s="20"/>
      <c r="R43" s="20"/>
    </row>
    <row r="44" spans="1:18" x14ac:dyDescent="0.25">
      <c r="A44" s="29"/>
      <c r="B44" s="13"/>
      <c r="C44" s="12"/>
      <c r="D44" s="20"/>
      <c r="E44" s="20"/>
      <c r="F44" s="20"/>
      <c r="G44" s="20"/>
      <c r="H44" s="20"/>
      <c r="I44" s="20"/>
      <c r="J44" s="20"/>
      <c r="K44" s="139"/>
      <c r="M44" s="20"/>
      <c r="N44" s="20"/>
      <c r="O44" s="20"/>
      <c r="P44" s="20"/>
      <c r="Q44" s="20"/>
      <c r="R44" s="20"/>
    </row>
    <row r="45" spans="1:18" x14ac:dyDescent="0.25">
      <c r="A45" s="29"/>
      <c r="B45" s="13"/>
      <c r="C45" s="12"/>
      <c r="D45" s="20"/>
      <c r="E45" s="20"/>
      <c r="F45" s="20"/>
      <c r="G45" s="20"/>
      <c r="H45" s="20"/>
      <c r="I45" s="20"/>
      <c r="J45" s="20"/>
      <c r="K45" s="139"/>
      <c r="M45" s="20"/>
      <c r="N45" s="20"/>
      <c r="O45" s="20"/>
      <c r="P45" s="20"/>
      <c r="Q45" s="20"/>
      <c r="R45" s="20"/>
    </row>
    <row r="46" spans="1:18" x14ac:dyDescent="0.25">
      <c r="A46" s="29"/>
      <c r="B46" s="13"/>
      <c r="C46" s="12"/>
      <c r="D46" s="20"/>
      <c r="E46" s="20"/>
      <c r="F46" s="20"/>
      <c r="G46" s="20"/>
      <c r="H46" s="20"/>
      <c r="I46" s="20"/>
      <c r="J46" s="20"/>
      <c r="K46" s="139"/>
      <c r="M46" s="20"/>
      <c r="N46" s="20"/>
      <c r="O46" s="20"/>
      <c r="P46" s="20"/>
      <c r="Q46" s="20"/>
      <c r="R46" s="20"/>
    </row>
    <row r="47" spans="1:18" x14ac:dyDescent="0.25">
      <c r="A47" s="35"/>
      <c r="B47" s="26"/>
      <c r="C47" s="10"/>
      <c r="D47" s="197"/>
      <c r="E47" s="10"/>
      <c r="F47" s="198"/>
      <c r="G47" s="199"/>
      <c r="H47" s="198"/>
      <c r="I47" s="199"/>
      <c r="J47" s="36"/>
      <c r="K47" s="151"/>
      <c r="M47" s="152"/>
      <c r="N47" s="12"/>
      <c r="O47" s="153"/>
      <c r="P47" s="154"/>
      <c r="Q47" s="153"/>
      <c r="R47" s="154"/>
    </row>
    <row r="48" spans="1:18" x14ac:dyDescent="0.25">
      <c r="A48" s="67"/>
      <c r="B48" s="13"/>
      <c r="C48" s="12"/>
      <c r="D48" s="152"/>
      <c r="E48" s="12"/>
      <c r="F48" s="153"/>
      <c r="G48" s="154"/>
      <c r="H48" s="153"/>
      <c r="I48" s="154"/>
      <c r="J48" s="20"/>
      <c r="K48" s="20"/>
      <c r="L48" s="20"/>
      <c r="M48" s="152"/>
      <c r="N48" s="12"/>
      <c r="O48" s="153"/>
      <c r="P48" s="154"/>
      <c r="Q48" s="153"/>
      <c r="R48" s="154"/>
    </row>
    <row r="49" spans="2:18" s="20" customFormat="1" x14ac:dyDescent="0.25">
      <c r="B49" s="13"/>
      <c r="C49" s="12"/>
      <c r="D49" s="152"/>
      <c r="E49" s="12"/>
      <c r="F49" s="153"/>
      <c r="G49" s="154"/>
      <c r="H49" s="153"/>
      <c r="I49" s="154"/>
      <c r="M49" s="152"/>
      <c r="N49" s="12"/>
      <c r="O49" s="153"/>
      <c r="P49" s="154"/>
      <c r="Q49" s="153"/>
      <c r="R49" s="154"/>
    </row>
    <row r="50" spans="2:18" s="20" customFormat="1" x14ac:dyDescent="0.25">
      <c r="B50" s="13"/>
      <c r="C50" s="12"/>
      <c r="D50" s="152"/>
      <c r="E50" s="12"/>
      <c r="F50" s="153"/>
      <c r="G50" s="154"/>
      <c r="H50" s="153"/>
      <c r="I50" s="154"/>
      <c r="M50" s="152"/>
      <c r="N50" s="12"/>
      <c r="O50" s="153"/>
      <c r="P50" s="154"/>
      <c r="Q50" s="153"/>
      <c r="R50" s="154"/>
    </row>
    <row r="51" spans="2:18" s="33" customFormat="1" ht="15" customHeight="1" x14ac:dyDescent="0.25">
      <c r="B51" s="13"/>
      <c r="C51" s="12"/>
      <c r="D51" s="152"/>
      <c r="E51" s="12"/>
      <c r="F51" s="153"/>
      <c r="G51" s="154"/>
      <c r="H51" s="153"/>
      <c r="I51" s="154"/>
      <c r="M51" s="152"/>
      <c r="N51" s="12"/>
      <c r="O51" s="153"/>
      <c r="P51" s="154"/>
      <c r="Q51" s="153"/>
      <c r="R51" s="154"/>
    </row>
    <row r="52" spans="2:18" s="33" customFormat="1" x14ac:dyDescent="0.25">
      <c r="B52" s="13"/>
      <c r="C52" s="12"/>
      <c r="D52" s="152"/>
      <c r="E52" s="12"/>
      <c r="F52" s="153"/>
      <c r="G52" s="154"/>
      <c r="H52" s="153"/>
      <c r="I52" s="154"/>
      <c r="M52" s="152"/>
      <c r="N52" s="12"/>
      <c r="O52" s="153"/>
      <c r="P52" s="154"/>
      <c r="Q52" s="153"/>
      <c r="R52" s="154"/>
    </row>
    <row r="53" spans="2:18" s="20" customFormat="1" x14ac:dyDescent="0.25">
      <c r="B53" s="13"/>
      <c r="C53" s="12"/>
      <c r="D53" s="152"/>
      <c r="E53" s="12"/>
      <c r="F53" s="153"/>
      <c r="G53" s="154"/>
      <c r="H53" s="153"/>
      <c r="I53" s="154"/>
      <c r="M53" s="152"/>
      <c r="N53" s="12"/>
      <c r="O53" s="153"/>
      <c r="P53" s="154"/>
      <c r="Q53" s="153"/>
      <c r="R53" s="154"/>
    </row>
    <row r="54" spans="2:18" s="20" customFormat="1" x14ac:dyDescent="0.25">
      <c r="B54" s="13"/>
      <c r="C54" s="12"/>
      <c r="D54" s="152"/>
      <c r="E54" s="12"/>
      <c r="F54" s="153"/>
      <c r="G54" s="154"/>
      <c r="H54" s="153"/>
      <c r="I54" s="154"/>
      <c r="M54" s="152"/>
      <c r="N54" s="12"/>
      <c r="O54" s="153"/>
      <c r="P54" s="154"/>
      <c r="Q54" s="153"/>
      <c r="R54" s="154"/>
    </row>
    <row r="55" spans="2:18" s="20" customFormat="1" x14ac:dyDescent="0.25">
      <c r="B55" s="13"/>
      <c r="C55" s="12"/>
      <c r="D55" s="152"/>
      <c r="E55" s="12"/>
      <c r="F55" s="153"/>
      <c r="G55" s="154"/>
      <c r="H55" s="153"/>
      <c r="I55" s="154"/>
      <c r="M55" s="152"/>
      <c r="N55" s="12"/>
      <c r="O55" s="153"/>
      <c r="P55" s="154"/>
      <c r="Q55" s="153"/>
      <c r="R55" s="154"/>
    </row>
    <row r="56" spans="2:18" s="20" customFormat="1" x14ac:dyDescent="0.25">
      <c r="B56" s="13"/>
      <c r="C56" s="12"/>
      <c r="D56" s="152"/>
      <c r="E56" s="12"/>
      <c r="F56" s="153"/>
      <c r="G56" s="154"/>
      <c r="H56" s="153"/>
      <c r="I56" s="154"/>
      <c r="M56" s="152"/>
      <c r="N56" s="12"/>
      <c r="O56" s="153"/>
      <c r="P56" s="154"/>
      <c r="Q56" s="153"/>
      <c r="R56" s="154"/>
    </row>
    <row r="57" spans="2:18" s="20" customFormat="1" x14ac:dyDescent="0.25">
      <c r="B57" s="13"/>
      <c r="C57" s="12"/>
      <c r="D57" s="152"/>
      <c r="E57" s="12"/>
      <c r="F57" s="153"/>
      <c r="G57" s="154"/>
      <c r="H57" s="153"/>
      <c r="I57" s="154"/>
      <c r="M57" s="152"/>
      <c r="N57" s="12"/>
      <c r="O57" s="153"/>
      <c r="P57" s="154"/>
      <c r="Q57" s="153"/>
      <c r="R57" s="154"/>
    </row>
    <row r="58" spans="2:18" s="20" customFormat="1" x14ac:dyDescent="0.25">
      <c r="B58" s="13"/>
      <c r="C58" s="12"/>
      <c r="D58" s="152"/>
      <c r="E58" s="12"/>
      <c r="F58" s="153"/>
      <c r="G58" s="154"/>
      <c r="H58" s="153"/>
      <c r="I58" s="154"/>
      <c r="M58" s="152"/>
      <c r="N58" s="12"/>
      <c r="O58" s="153"/>
      <c r="P58" s="154"/>
      <c r="Q58" s="153"/>
      <c r="R58" s="154"/>
    </row>
    <row r="59" spans="2:18" s="20" customFormat="1" x14ac:dyDescent="0.25">
      <c r="B59" s="13"/>
      <c r="C59" s="12"/>
      <c r="D59" s="152"/>
      <c r="E59" s="12"/>
      <c r="F59" s="153"/>
      <c r="G59" s="154"/>
      <c r="H59" s="153"/>
      <c r="I59" s="154"/>
      <c r="M59" s="152"/>
      <c r="N59" s="12"/>
      <c r="O59" s="153"/>
      <c r="P59" s="154"/>
      <c r="Q59" s="153"/>
      <c r="R59" s="154"/>
    </row>
    <row r="60" spans="2:18" s="20" customFormat="1" x14ac:dyDescent="0.25">
      <c r="B60" s="13"/>
      <c r="C60" s="12"/>
      <c r="D60" s="152"/>
      <c r="E60" s="12"/>
      <c r="F60" s="153"/>
      <c r="G60" s="154"/>
      <c r="H60" s="153"/>
      <c r="I60" s="154"/>
      <c r="M60" s="152"/>
      <c r="N60" s="12"/>
      <c r="O60" s="153"/>
      <c r="P60" s="154"/>
      <c r="Q60" s="153"/>
      <c r="R60" s="154"/>
    </row>
    <row r="61" spans="2:18" s="20" customFormat="1" x14ac:dyDescent="0.25">
      <c r="B61" s="13"/>
      <c r="C61" s="12"/>
      <c r="D61" s="152"/>
      <c r="E61" s="12"/>
      <c r="F61" s="153"/>
      <c r="G61" s="154"/>
      <c r="H61" s="153"/>
      <c r="I61" s="154"/>
      <c r="M61" s="152"/>
      <c r="N61" s="12"/>
      <c r="O61" s="153"/>
      <c r="P61" s="154"/>
      <c r="Q61" s="153"/>
      <c r="R61" s="154"/>
    </row>
    <row r="62" spans="2:18" s="20" customFormat="1" x14ac:dyDescent="0.25">
      <c r="B62" s="13"/>
      <c r="C62" s="12"/>
      <c r="D62" s="152"/>
      <c r="E62" s="12"/>
      <c r="F62" s="153"/>
      <c r="G62" s="154"/>
      <c r="H62" s="153"/>
      <c r="I62" s="154"/>
      <c r="M62" s="152"/>
      <c r="N62" s="12"/>
      <c r="O62" s="153"/>
      <c r="P62" s="154"/>
      <c r="Q62" s="153"/>
      <c r="R62" s="154"/>
    </row>
    <row r="63" spans="2:18" s="20" customFormat="1" x14ac:dyDescent="0.25">
      <c r="B63" s="13"/>
      <c r="C63" s="12"/>
      <c r="D63" s="152"/>
      <c r="E63" s="12"/>
      <c r="F63" s="153"/>
      <c r="G63" s="154"/>
      <c r="H63" s="153"/>
      <c r="I63" s="154"/>
      <c r="M63" s="152"/>
      <c r="N63" s="12"/>
      <c r="O63" s="153"/>
      <c r="P63" s="154"/>
      <c r="Q63" s="153"/>
      <c r="R63" s="154"/>
    </row>
    <row r="64" spans="2:18" s="20" customFormat="1" x14ac:dyDescent="0.25">
      <c r="B64" s="13"/>
      <c r="C64" s="12"/>
      <c r="D64" s="152"/>
      <c r="E64" s="12"/>
      <c r="F64" s="153"/>
      <c r="G64" s="154"/>
      <c r="H64" s="153"/>
      <c r="I64" s="154"/>
      <c r="M64" s="152"/>
      <c r="N64" s="12"/>
      <c r="O64" s="153"/>
      <c r="P64" s="154"/>
      <c r="Q64" s="153"/>
      <c r="R64" s="154"/>
    </row>
    <row r="65" spans="2:18" s="20" customFormat="1" x14ac:dyDescent="0.25">
      <c r="B65" s="13"/>
      <c r="C65" s="12"/>
      <c r="D65" s="152"/>
      <c r="E65" s="12"/>
      <c r="F65" s="153"/>
      <c r="G65" s="154"/>
      <c r="H65" s="153"/>
      <c r="I65" s="154"/>
      <c r="M65" s="152"/>
      <c r="N65" s="12"/>
      <c r="O65" s="153"/>
      <c r="P65" s="154"/>
      <c r="Q65" s="153"/>
      <c r="R65" s="154"/>
    </row>
    <row r="66" spans="2:18" s="20" customFormat="1" x14ac:dyDescent="0.25">
      <c r="B66" s="13"/>
      <c r="C66" s="12"/>
      <c r="D66" s="152"/>
      <c r="E66" s="12"/>
      <c r="F66" s="153"/>
      <c r="G66" s="154"/>
      <c r="H66" s="153"/>
      <c r="I66" s="154"/>
      <c r="M66" s="152"/>
      <c r="N66" s="12"/>
      <c r="O66" s="153"/>
      <c r="P66" s="154"/>
      <c r="Q66" s="153"/>
      <c r="R66" s="154"/>
    </row>
    <row r="67" spans="2:18" s="20" customFormat="1" x14ac:dyDescent="0.25">
      <c r="B67" s="13"/>
      <c r="C67" s="12"/>
      <c r="D67" s="152"/>
      <c r="E67" s="12"/>
      <c r="F67" s="153"/>
      <c r="G67" s="154"/>
      <c r="H67" s="153"/>
      <c r="I67" s="154"/>
      <c r="M67" s="152"/>
      <c r="N67" s="12"/>
      <c r="O67" s="153"/>
      <c r="P67" s="154"/>
      <c r="Q67" s="153"/>
      <c r="R67" s="154"/>
    </row>
    <row r="68" spans="2:18" s="20" customFormat="1" x14ac:dyDescent="0.25">
      <c r="B68" s="13"/>
      <c r="C68" s="12"/>
      <c r="D68" s="152"/>
      <c r="E68" s="12"/>
      <c r="F68" s="153"/>
      <c r="G68" s="154"/>
      <c r="H68" s="153"/>
      <c r="I68" s="154"/>
      <c r="M68" s="152"/>
      <c r="N68" s="12"/>
      <c r="O68" s="153"/>
      <c r="P68" s="154"/>
      <c r="Q68" s="153"/>
      <c r="R68" s="154"/>
    </row>
    <row r="69" spans="2:18" s="20" customFormat="1" x14ac:dyDescent="0.25">
      <c r="B69" s="13"/>
      <c r="C69" s="12"/>
      <c r="D69" s="152"/>
      <c r="E69" s="12"/>
      <c r="F69" s="153"/>
      <c r="G69" s="154"/>
      <c r="H69" s="153"/>
      <c r="I69" s="154"/>
      <c r="M69" s="152"/>
      <c r="N69" s="12"/>
      <c r="O69" s="153"/>
      <c r="P69" s="154"/>
      <c r="Q69" s="153"/>
      <c r="R69" s="154"/>
    </row>
    <row r="70" spans="2:18" s="20" customFormat="1" x14ac:dyDescent="0.25">
      <c r="B70" s="13"/>
      <c r="C70" s="12"/>
      <c r="D70" s="152"/>
      <c r="E70" s="12"/>
      <c r="F70" s="153"/>
      <c r="G70" s="154"/>
      <c r="H70" s="153"/>
      <c r="I70" s="154"/>
      <c r="M70" s="152"/>
      <c r="N70" s="12"/>
      <c r="O70" s="153"/>
      <c r="P70" s="154"/>
      <c r="Q70" s="153"/>
      <c r="R70" s="154"/>
    </row>
    <row r="71" spans="2:18" s="20" customFormat="1" x14ac:dyDescent="0.25">
      <c r="B71" s="13"/>
      <c r="C71" s="12"/>
      <c r="D71" s="152"/>
      <c r="E71" s="12"/>
      <c r="F71" s="153"/>
      <c r="G71" s="154"/>
      <c r="H71" s="153"/>
      <c r="I71" s="154"/>
      <c r="M71" s="152"/>
      <c r="N71" s="12"/>
      <c r="O71" s="153"/>
      <c r="P71" s="154"/>
      <c r="Q71" s="153"/>
      <c r="R71" s="154"/>
    </row>
    <row r="72" spans="2:18" s="20" customFormat="1" x14ac:dyDescent="0.25">
      <c r="B72" s="13"/>
      <c r="C72" s="12"/>
      <c r="D72" s="152"/>
      <c r="E72" s="12"/>
      <c r="F72" s="153"/>
      <c r="G72" s="154"/>
      <c r="H72" s="153"/>
      <c r="I72" s="154"/>
      <c r="M72" s="152"/>
      <c r="N72" s="12"/>
      <c r="O72" s="153"/>
      <c r="P72" s="154"/>
      <c r="Q72" s="153"/>
      <c r="R72" s="154"/>
    </row>
    <row r="73" spans="2:18" s="20" customFormat="1" x14ac:dyDescent="0.25">
      <c r="B73" s="13"/>
      <c r="C73" s="12"/>
      <c r="D73" s="152"/>
      <c r="E73" s="12"/>
      <c r="F73" s="153"/>
      <c r="G73" s="154"/>
      <c r="H73" s="153"/>
      <c r="I73" s="154"/>
      <c r="M73" s="152"/>
      <c r="N73" s="12"/>
      <c r="O73" s="153"/>
      <c r="P73" s="154"/>
      <c r="Q73" s="153"/>
      <c r="R73" s="154"/>
    </row>
    <row r="74" spans="2:18" s="20" customFormat="1" x14ac:dyDescent="0.25">
      <c r="B74" s="13"/>
      <c r="C74" s="12"/>
      <c r="D74" s="152"/>
      <c r="E74" s="12"/>
      <c r="F74" s="153"/>
      <c r="G74" s="154"/>
      <c r="H74" s="153"/>
      <c r="I74" s="154"/>
      <c r="M74" s="152"/>
      <c r="N74" s="12"/>
      <c r="O74" s="153"/>
      <c r="P74" s="154"/>
      <c r="Q74" s="153"/>
      <c r="R74" s="154"/>
    </row>
    <row r="75" spans="2:18" s="20" customFormat="1" x14ac:dyDescent="0.25">
      <c r="B75" s="13"/>
      <c r="C75" s="12"/>
      <c r="D75" s="152"/>
      <c r="E75" s="12"/>
      <c r="F75" s="153"/>
      <c r="G75" s="154"/>
      <c r="H75" s="153"/>
      <c r="I75" s="154"/>
      <c r="M75" s="152"/>
      <c r="N75" s="12"/>
      <c r="O75" s="153"/>
      <c r="P75" s="154"/>
      <c r="Q75" s="153"/>
      <c r="R75" s="154"/>
    </row>
    <row r="76" spans="2:18" s="20" customFormat="1" x14ac:dyDescent="0.25">
      <c r="B76" s="13"/>
      <c r="C76" s="12"/>
      <c r="D76" s="152"/>
      <c r="E76" s="12"/>
      <c r="F76" s="153"/>
      <c r="G76" s="154"/>
      <c r="H76" s="153"/>
      <c r="I76" s="154"/>
      <c r="M76" s="152"/>
      <c r="N76" s="12"/>
      <c r="O76" s="153"/>
      <c r="P76" s="154"/>
      <c r="Q76" s="153"/>
      <c r="R76" s="154"/>
    </row>
    <row r="77" spans="2:18" s="20" customFormat="1" x14ac:dyDescent="0.25">
      <c r="B77" s="13"/>
      <c r="C77" s="12"/>
      <c r="D77" s="152"/>
      <c r="E77" s="12"/>
      <c r="F77" s="153"/>
      <c r="G77" s="154"/>
      <c r="H77" s="153"/>
      <c r="I77" s="154"/>
      <c r="M77" s="152"/>
      <c r="N77" s="12"/>
      <c r="O77" s="153"/>
      <c r="P77" s="154"/>
      <c r="Q77" s="153"/>
      <c r="R77" s="154"/>
    </row>
    <row r="78" spans="2:18" s="20" customFormat="1" x14ac:dyDescent="0.25">
      <c r="B78" s="13"/>
      <c r="C78" s="12"/>
      <c r="D78" s="152"/>
      <c r="E78" s="12"/>
      <c r="F78" s="153"/>
      <c r="G78" s="154"/>
      <c r="H78" s="153"/>
      <c r="I78" s="154"/>
      <c r="M78" s="152"/>
      <c r="N78" s="12"/>
      <c r="O78" s="153"/>
      <c r="P78" s="154"/>
      <c r="Q78" s="153"/>
      <c r="R78" s="154"/>
    </row>
    <row r="79" spans="2:18" s="20" customFormat="1" x14ac:dyDescent="0.25">
      <c r="B79" s="13"/>
      <c r="C79" s="12"/>
      <c r="D79" s="152"/>
      <c r="E79" s="12"/>
      <c r="F79" s="153"/>
      <c r="G79" s="154"/>
      <c r="H79" s="153"/>
      <c r="I79" s="154"/>
      <c r="M79" s="152"/>
      <c r="N79" s="12"/>
      <c r="O79" s="153"/>
      <c r="P79" s="154"/>
      <c r="Q79" s="153"/>
      <c r="R79" s="154"/>
    </row>
    <row r="80" spans="2:18" s="20" customFormat="1" x14ac:dyDescent="0.25">
      <c r="B80" s="13"/>
      <c r="C80" s="12"/>
      <c r="D80" s="152"/>
      <c r="E80" s="12"/>
      <c r="F80" s="153"/>
      <c r="G80" s="154"/>
      <c r="H80" s="153"/>
      <c r="I80" s="154"/>
      <c r="M80" s="152"/>
      <c r="N80" s="12"/>
      <c r="O80" s="153"/>
      <c r="P80" s="154"/>
      <c r="Q80" s="153"/>
      <c r="R80" s="154"/>
    </row>
    <row r="81" spans="2:18" s="20" customFormat="1" x14ac:dyDescent="0.25">
      <c r="B81" s="13"/>
      <c r="C81" s="12"/>
      <c r="D81" s="155"/>
      <c r="E81" s="156"/>
      <c r="F81" s="181"/>
      <c r="G81" s="158"/>
      <c r="H81" s="181"/>
      <c r="I81" s="158"/>
      <c r="M81" s="155"/>
      <c r="N81" s="156"/>
      <c r="O81" s="181"/>
      <c r="P81" s="158"/>
      <c r="Q81" s="181"/>
      <c r="R81" s="158"/>
    </row>
    <row r="82" spans="2:18" s="20" customFormat="1" x14ac:dyDescent="0.25">
      <c r="B82" s="13"/>
      <c r="C82" s="12"/>
      <c r="D82" s="155"/>
      <c r="E82" s="155"/>
      <c r="F82" s="155"/>
      <c r="G82" s="155"/>
      <c r="H82" s="155"/>
      <c r="I82" s="155"/>
      <c r="M82" s="155"/>
      <c r="N82" s="155"/>
      <c r="O82" s="155"/>
      <c r="P82" s="155"/>
      <c r="Q82" s="155"/>
      <c r="R82" s="155"/>
    </row>
    <row r="83" spans="2:18" s="20" customFormat="1" x14ac:dyDescent="0.25">
      <c r="B83" s="13"/>
      <c r="C83" s="12"/>
      <c r="D83" s="155"/>
      <c r="E83" s="155"/>
      <c r="F83" s="155"/>
      <c r="G83" s="155"/>
      <c r="H83" s="155"/>
      <c r="I83" s="155"/>
      <c r="M83" s="155"/>
      <c r="N83" s="155"/>
      <c r="O83" s="155"/>
      <c r="P83" s="155"/>
      <c r="Q83" s="155"/>
      <c r="R83" s="155"/>
    </row>
    <row r="84" spans="2:18" s="20" customFormat="1" x14ac:dyDescent="0.25">
      <c r="B84" s="13"/>
      <c r="C84" s="12"/>
      <c r="D84" s="159"/>
      <c r="E84" s="182"/>
      <c r="F84" s="155"/>
      <c r="G84" s="155"/>
      <c r="H84" s="155"/>
      <c r="I84" s="155"/>
      <c r="M84" s="159"/>
      <c r="N84" s="182"/>
      <c r="O84" s="155"/>
      <c r="P84" s="155"/>
      <c r="Q84" s="155"/>
      <c r="R84" s="155"/>
    </row>
    <row r="85" spans="2:18" s="20" customFormat="1" x14ac:dyDescent="0.25">
      <c r="B85" s="13"/>
      <c r="C85" s="12"/>
      <c r="D85" s="156"/>
      <c r="E85" s="182"/>
      <c r="F85" s="155"/>
      <c r="G85" s="155"/>
      <c r="H85" s="155"/>
      <c r="I85" s="155"/>
      <c r="M85" s="156"/>
      <c r="N85" s="182"/>
      <c r="O85" s="155"/>
      <c r="P85" s="155"/>
      <c r="Q85" s="155"/>
      <c r="R85" s="155"/>
    </row>
    <row r="86" spans="2:18" s="20" customFormat="1" x14ac:dyDescent="0.25">
      <c r="B86" s="13"/>
      <c r="C86" s="12"/>
      <c r="D86" s="155"/>
      <c r="E86" s="182"/>
      <c r="F86" s="155"/>
      <c r="G86" s="155"/>
      <c r="H86" s="155"/>
      <c r="I86" s="155"/>
      <c r="M86" s="155"/>
      <c r="N86" s="182"/>
      <c r="O86" s="155"/>
      <c r="P86" s="155"/>
      <c r="Q86" s="155"/>
      <c r="R86" s="155"/>
    </row>
    <row r="87" spans="2:18" s="20" customFormat="1" ht="14" x14ac:dyDescent="0.25">
      <c r="B87" s="155"/>
      <c r="C87" s="156"/>
      <c r="D87" s="161"/>
      <c r="E87" s="161"/>
      <c r="F87" s="161"/>
      <c r="G87" s="161"/>
      <c r="H87" s="161"/>
      <c r="I87" s="161"/>
      <c r="M87" s="161"/>
      <c r="N87" s="161"/>
      <c r="O87" s="161"/>
      <c r="P87" s="161"/>
      <c r="Q87" s="161"/>
      <c r="R87" s="161"/>
    </row>
    <row r="88" spans="2:18" s="20" customFormat="1" ht="14" x14ac:dyDescent="0.25">
      <c r="B88" s="33"/>
      <c r="C88" s="33"/>
      <c r="D88" s="161"/>
      <c r="E88" s="161"/>
      <c r="F88" s="161"/>
      <c r="G88" s="161"/>
      <c r="H88" s="161"/>
      <c r="I88" s="161"/>
      <c r="M88" s="161"/>
      <c r="N88" s="161"/>
      <c r="O88" s="161"/>
      <c r="P88" s="161"/>
      <c r="Q88" s="161"/>
      <c r="R88" s="161"/>
    </row>
    <row r="89" spans="2:18" s="20" customFormat="1" ht="14" x14ac:dyDescent="0.25">
      <c r="B89" s="33"/>
      <c r="C89" s="33"/>
      <c r="D89" s="162"/>
      <c r="E89" s="183"/>
      <c r="F89" s="161"/>
      <c r="G89" s="161"/>
      <c r="H89" s="161"/>
      <c r="I89" s="161"/>
      <c r="M89" s="162"/>
      <c r="N89" s="183"/>
      <c r="O89" s="161"/>
      <c r="P89" s="161"/>
      <c r="Q89" s="161"/>
      <c r="R89" s="161"/>
    </row>
    <row r="90" spans="2:18" s="20" customFormat="1" ht="14" x14ac:dyDescent="0.25">
      <c r="B90" s="159"/>
      <c r="C90" s="182"/>
      <c r="D90" s="164"/>
      <c r="E90" s="183"/>
      <c r="F90" s="161"/>
      <c r="G90" s="161"/>
      <c r="H90" s="161"/>
      <c r="I90" s="161"/>
      <c r="M90" s="164"/>
      <c r="N90" s="183"/>
      <c r="O90" s="161"/>
      <c r="P90" s="161"/>
      <c r="Q90" s="161"/>
      <c r="R90" s="161"/>
    </row>
    <row r="91" spans="2:18" s="20" customFormat="1" ht="14" x14ac:dyDescent="0.25">
      <c r="B91" s="165"/>
      <c r="C91" s="182"/>
      <c r="D91" s="161"/>
      <c r="E91" s="183"/>
      <c r="F91" s="161"/>
      <c r="G91" s="161"/>
      <c r="H91" s="161"/>
      <c r="I91" s="161"/>
      <c r="M91" s="161"/>
      <c r="N91" s="183"/>
      <c r="O91" s="161"/>
      <c r="P91" s="161"/>
      <c r="Q91" s="161"/>
      <c r="R91" s="161"/>
    </row>
    <row r="92" spans="2:18" s="20" customFormat="1" x14ac:dyDescent="0.25">
      <c r="C92" s="182"/>
    </row>
    <row r="93" spans="2:18" s="20" customFormat="1" x14ac:dyDescent="0.25"/>
    <row r="94" spans="2:18" s="20" customFormat="1" x14ac:dyDescent="0.25"/>
    <row r="95" spans="2:18" s="20" customFormat="1" x14ac:dyDescent="0.25"/>
    <row r="96" spans="2:18"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row r="108" s="20" customFormat="1" x14ac:dyDescent="0.25"/>
    <row r="109" s="20" customFormat="1" x14ac:dyDescent="0.25"/>
    <row r="110" s="20" customFormat="1" x14ac:dyDescent="0.25"/>
    <row r="111" s="20" customFormat="1" x14ac:dyDescent="0.25"/>
    <row r="112" s="20" customFormat="1" x14ac:dyDescent="0.25"/>
    <row r="113" s="20" customFormat="1" x14ac:dyDescent="0.25"/>
    <row r="114" s="20" customFormat="1" x14ac:dyDescent="0.25"/>
    <row r="115" s="20" customFormat="1" x14ac:dyDescent="0.25"/>
    <row r="116" s="20" customFormat="1" x14ac:dyDescent="0.25"/>
    <row r="117" s="20" customFormat="1" x14ac:dyDescent="0.25"/>
    <row r="118" s="20" customFormat="1" x14ac:dyDescent="0.25"/>
    <row r="119" s="20" customFormat="1" x14ac:dyDescent="0.25"/>
    <row r="120" s="20" customFormat="1" x14ac:dyDescent="0.25"/>
    <row r="121" s="20" customFormat="1" x14ac:dyDescent="0.25"/>
    <row r="122" s="20" customFormat="1" x14ac:dyDescent="0.25"/>
    <row r="123" s="20" customFormat="1" x14ac:dyDescent="0.25"/>
    <row r="124" s="20" customFormat="1" x14ac:dyDescent="0.25"/>
    <row r="125" s="20" customFormat="1" x14ac:dyDescent="0.25"/>
    <row r="126" s="20" customFormat="1" x14ac:dyDescent="0.25"/>
    <row r="127" s="20" customFormat="1" x14ac:dyDescent="0.25"/>
    <row r="128" s="20" customFormat="1" x14ac:dyDescent="0.25"/>
    <row r="129" s="20" customFormat="1" x14ac:dyDescent="0.25"/>
    <row r="130" s="20" customFormat="1" x14ac:dyDescent="0.25"/>
    <row r="131" s="20" customFormat="1" x14ac:dyDescent="0.25"/>
    <row r="132" s="20" customFormat="1" x14ac:dyDescent="0.25"/>
    <row r="133" s="20" customFormat="1" x14ac:dyDescent="0.25"/>
    <row r="134" s="20" customFormat="1" x14ac:dyDescent="0.25"/>
    <row r="135" s="20" customFormat="1" x14ac:dyDescent="0.25"/>
    <row r="136" s="20" customFormat="1" x14ac:dyDescent="0.25"/>
    <row r="137" s="20" customFormat="1" x14ac:dyDescent="0.25"/>
    <row r="138" s="20" customFormat="1" x14ac:dyDescent="0.25"/>
    <row r="139" s="20" customFormat="1" x14ac:dyDescent="0.25"/>
    <row r="140" s="20" customFormat="1" x14ac:dyDescent="0.25"/>
    <row r="141" s="20" customFormat="1" x14ac:dyDescent="0.25"/>
    <row r="142" s="20" customFormat="1" x14ac:dyDescent="0.25"/>
    <row r="143" s="20" customFormat="1" x14ac:dyDescent="0.25"/>
    <row r="144" s="20" customFormat="1" x14ac:dyDescent="0.25"/>
    <row r="145" s="20" customFormat="1" x14ac:dyDescent="0.25"/>
    <row r="146" s="20" customFormat="1" x14ac:dyDescent="0.25"/>
    <row r="147" s="20" customFormat="1" x14ac:dyDescent="0.25"/>
    <row r="148" s="20" customFormat="1" x14ac:dyDescent="0.25"/>
    <row r="149" s="20" customFormat="1" x14ac:dyDescent="0.25"/>
    <row r="150" s="20" customFormat="1" x14ac:dyDescent="0.25"/>
    <row r="151" s="20" customFormat="1" x14ac:dyDescent="0.25"/>
    <row r="152" s="20" customFormat="1" x14ac:dyDescent="0.25"/>
    <row r="153" s="20" customFormat="1" x14ac:dyDescent="0.25"/>
    <row r="154" s="20" customFormat="1" x14ac:dyDescent="0.25"/>
    <row r="155" s="20" customFormat="1" x14ac:dyDescent="0.25"/>
    <row r="156" s="20" customFormat="1" x14ac:dyDescent="0.25"/>
    <row r="157" s="20" customFormat="1" x14ac:dyDescent="0.25"/>
    <row r="158" s="20" customFormat="1" x14ac:dyDescent="0.25"/>
    <row r="159" s="20" customFormat="1" x14ac:dyDescent="0.25"/>
    <row r="160" s="20" customFormat="1" x14ac:dyDescent="0.25"/>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s="20" customFormat="1" x14ac:dyDescent="0.25"/>
    <row r="172" s="20" customFormat="1" x14ac:dyDescent="0.25"/>
    <row r="173" s="20" customFormat="1" x14ac:dyDescent="0.25"/>
    <row r="174" s="20" customFormat="1" x14ac:dyDescent="0.25"/>
    <row r="175" s="20" customFormat="1" x14ac:dyDescent="0.25"/>
    <row r="176" s="20" customFormat="1" x14ac:dyDescent="0.25"/>
    <row r="177" s="20" customFormat="1" x14ac:dyDescent="0.25"/>
    <row r="178" s="20" customFormat="1" x14ac:dyDescent="0.25"/>
    <row r="179" s="20" customFormat="1" x14ac:dyDescent="0.25"/>
    <row r="180" s="20" customFormat="1" x14ac:dyDescent="0.25"/>
    <row r="181" s="20" customFormat="1" x14ac:dyDescent="0.25"/>
    <row r="182" s="20" customFormat="1" x14ac:dyDescent="0.25"/>
    <row r="183" s="20" customFormat="1" x14ac:dyDescent="0.25"/>
    <row r="184" s="20" customFormat="1" x14ac:dyDescent="0.25"/>
    <row r="185" s="20" customFormat="1" x14ac:dyDescent="0.25"/>
    <row r="186" s="20" customFormat="1" x14ac:dyDescent="0.25"/>
    <row r="187" s="20" customFormat="1" x14ac:dyDescent="0.25"/>
    <row r="188" s="20" customFormat="1" x14ac:dyDescent="0.25"/>
    <row r="189" s="20" customFormat="1" x14ac:dyDescent="0.25"/>
    <row r="190" s="20" customFormat="1" x14ac:dyDescent="0.25"/>
    <row r="191" s="20" customFormat="1" x14ac:dyDescent="0.25"/>
    <row r="192" s="20" customFormat="1" x14ac:dyDescent="0.25"/>
    <row r="193" s="20" customFormat="1" x14ac:dyDescent="0.25"/>
    <row r="194" s="20" customFormat="1" x14ac:dyDescent="0.25"/>
    <row r="195" s="20" customFormat="1" x14ac:dyDescent="0.25"/>
    <row r="196" s="20" customFormat="1" x14ac:dyDescent="0.25"/>
    <row r="197" s="20" customFormat="1" x14ac:dyDescent="0.25"/>
    <row r="198" s="20" customFormat="1" x14ac:dyDescent="0.25"/>
    <row r="199" s="20" customFormat="1" x14ac:dyDescent="0.25"/>
    <row r="200" s="20" customFormat="1" x14ac:dyDescent="0.25"/>
    <row r="201" s="20" customFormat="1" x14ac:dyDescent="0.25"/>
    <row r="202" s="20" customFormat="1" x14ac:dyDescent="0.25"/>
    <row r="203" s="20" customFormat="1" x14ac:dyDescent="0.25"/>
    <row r="204" s="20" customFormat="1" x14ac:dyDescent="0.25"/>
    <row r="205" s="20" customFormat="1" x14ac:dyDescent="0.25"/>
    <row r="206" s="20" customFormat="1" x14ac:dyDescent="0.25"/>
    <row r="207" s="20" customFormat="1" x14ac:dyDescent="0.25"/>
    <row r="208" s="20" customFormat="1" x14ac:dyDescent="0.25"/>
    <row r="209" s="20" customFormat="1" x14ac:dyDescent="0.25"/>
    <row r="210" s="20" customFormat="1" x14ac:dyDescent="0.25"/>
    <row r="211" s="20" customFormat="1" x14ac:dyDescent="0.25"/>
    <row r="212" s="20" customFormat="1" x14ac:dyDescent="0.25"/>
    <row r="213" s="20" customFormat="1" x14ac:dyDescent="0.25"/>
    <row r="214" s="20" customFormat="1" x14ac:dyDescent="0.25"/>
    <row r="215" s="20" customFormat="1" x14ac:dyDescent="0.25"/>
    <row r="216" s="20" customFormat="1" x14ac:dyDescent="0.25"/>
    <row r="217" s="20" customFormat="1" x14ac:dyDescent="0.25"/>
    <row r="218" s="20" customFormat="1" x14ac:dyDescent="0.25"/>
    <row r="219" s="20" customFormat="1" x14ac:dyDescent="0.25"/>
    <row r="220" s="20" customFormat="1" x14ac:dyDescent="0.25"/>
    <row r="221" s="20" customFormat="1" x14ac:dyDescent="0.25"/>
    <row r="222" s="20" customFormat="1" x14ac:dyDescent="0.25"/>
    <row r="223" s="20" customFormat="1" x14ac:dyDescent="0.25"/>
    <row r="224" s="20" customFormat="1" x14ac:dyDescent="0.25"/>
    <row r="225" s="20" customFormat="1" x14ac:dyDescent="0.25"/>
    <row r="226" s="20" customFormat="1" x14ac:dyDescent="0.25"/>
    <row r="227" s="20" customFormat="1" x14ac:dyDescent="0.25"/>
    <row r="228" s="20" customFormat="1" x14ac:dyDescent="0.25"/>
    <row r="229" s="20" customFormat="1" x14ac:dyDescent="0.25"/>
    <row r="230" s="20" customFormat="1" x14ac:dyDescent="0.25"/>
    <row r="231" s="20" customFormat="1" x14ac:dyDescent="0.25"/>
    <row r="232" s="20" customFormat="1" x14ac:dyDescent="0.25"/>
    <row r="233" s="20" customFormat="1" x14ac:dyDescent="0.25"/>
    <row r="234" s="20" customFormat="1" x14ac:dyDescent="0.25"/>
    <row r="235" s="20" customFormat="1" x14ac:dyDescent="0.25"/>
    <row r="236" s="20" customFormat="1" x14ac:dyDescent="0.25"/>
    <row r="237" s="20" customFormat="1" x14ac:dyDescent="0.25"/>
    <row r="238" s="20" customFormat="1" x14ac:dyDescent="0.25"/>
    <row r="239" s="20" customFormat="1" x14ac:dyDescent="0.25"/>
    <row r="240" s="20" customFormat="1" x14ac:dyDescent="0.25"/>
    <row r="241" s="20" customFormat="1" x14ac:dyDescent="0.25"/>
    <row r="242" s="20" customFormat="1" x14ac:dyDescent="0.25"/>
    <row r="243" s="20" customFormat="1" x14ac:dyDescent="0.25"/>
    <row r="244" s="20" customFormat="1" x14ac:dyDescent="0.25"/>
    <row r="245" s="20" customFormat="1" x14ac:dyDescent="0.25"/>
    <row r="246" s="20" customFormat="1" x14ac:dyDescent="0.25"/>
    <row r="247" s="20" customFormat="1" x14ac:dyDescent="0.25"/>
    <row r="248" s="20" customFormat="1" x14ac:dyDescent="0.25"/>
    <row r="249" s="20" customFormat="1" x14ac:dyDescent="0.25"/>
    <row r="250" s="20" customFormat="1" x14ac:dyDescent="0.25"/>
    <row r="251" s="20" customFormat="1" x14ac:dyDescent="0.25"/>
    <row r="252" s="20" customFormat="1" x14ac:dyDescent="0.25"/>
    <row r="253" s="20" customFormat="1" x14ac:dyDescent="0.25"/>
    <row r="254" s="20" customFormat="1" x14ac:dyDescent="0.25"/>
    <row r="255" s="20" customFormat="1" x14ac:dyDescent="0.25"/>
    <row r="256" s="20" customFormat="1" x14ac:dyDescent="0.25"/>
    <row r="257" s="20" customFormat="1" x14ac:dyDescent="0.25"/>
    <row r="258" s="20" customFormat="1" x14ac:dyDescent="0.25"/>
    <row r="259" s="20" customFormat="1" x14ac:dyDescent="0.25"/>
    <row r="260" s="20" customFormat="1" x14ac:dyDescent="0.25"/>
    <row r="261" s="20" customFormat="1" x14ac:dyDescent="0.25"/>
    <row r="262" s="20" customFormat="1" x14ac:dyDescent="0.25"/>
    <row r="263" s="20" customFormat="1" x14ac:dyDescent="0.25"/>
    <row r="264" s="20" customFormat="1" x14ac:dyDescent="0.25"/>
    <row r="265" s="20" customFormat="1" x14ac:dyDescent="0.25"/>
    <row r="266" s="20" customFormat="1" x14ac:dyDescent="0.25"/>
    <row r="267" s="20" customFormat="1" x14ac:dyDescent="0.25"/>
    <row r="268" s="20" customFormat="1" x14ac:dyDescent="0.25"/>
    <row r="269" s="20" customFormat="1" x14ac:dyDescent="0.25"/>
    <row r="270" s="20" customFormat="1" x14ac:dyDescent="0.25"/>
    <row r="271" s="20" customFormat="1" x14ac:dyDescent="0.25"/>
    <row r="272" s="20" customFormat="1" x14ac:dyDescent="0.25"/>
    <row r="273" s="20" customFormat="1" x14ac:dyDescent="0.25"/>
    <row r="274" s="20" customFormat="1" x14ac:dyDescent="0.25"/>
    <row r="275" s="20" customFormat="1" x14ac:dyDescent="0.25"/>
    <row r="276" s="20" customFormat="1" x14ac:dyDescent="0.25"/>
    <row r="277" s="20" customFormat="1" x14ac:dyDescent="0.25"/>
    <row r="278" s="20" customFormat="1" x14ac:dyDescent="0.25"/>
    <row r="279" s="20" customFormat="1" x14ac:dyDescent="0.25"/>
    <row r="280" s="20" customFormat="1" x14ac:dyDescent="0.25"/>
    <row r="281" s="20" customFormat="1" x14ac:dyDescent="0.25"/>
    <row r="282" s="20" customFormat="1" x14ac:dyDescent="0.25"/>
    <row r="283" s="20" customFormat="1" x14ac:dyDescent="0.25"/>
    <row r="284" s="20" customFormat="1" x14ac:dyDescent="0.25"/>
    <row r="285" s="20" customFormat="1" x14ac:dyDescent="0.25"/>
    <row r="286" s="20" customFormat="1" x14ac:dyDescent="0.25"/>
    <row r="287" s="20" customFormat="1" x14ac:dyDescent="0.25"/>
    <row r="288"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pageSetUpPr fitToPage="1"/>
  </sheetPr>
  <dimension ref="A1:M2250"/>
  <sheetViews>
    <sheetView view="pageBreakPreview" zoomScale="80" zoomScaleNormal="75" zoomScaleSheetLayoutView="80" workbookViewId="0">
      <selection activeCell="B3" sqref="B3"/>
    </sheetView>
  </sheetViews>
  <sheetFormatPr baseColWidth="10" defaultColWidth="9.1796875" defaultRowHeight="12.5" x14ac:dyDescent="0.25"/>
  <cols>
    <col min="1" max="1" width="1.1796875" style="4" customWidth="1"/>
    <col min="2" max="2" width="53.81640625" style="4" customWidth="1"/>
    <col min="3" max="3" width="19.54296875" style="249" customWidth="1"/>
    <col min="4" max="4" width="21.1796875" style="4" bestFit="1" customWidth="1"/>
    <col min="5" max="5" width="17.453125" style="4" customWidth="1"/>
    <col min="6" max="6" width="19.54296875" style="4" customWidth="1"/>
    <col min="7" max="7" width="19" style="4" customWidth="1"/>
    <col min="8" max="8" width="12.453125" style="4" customWidth="1"/>
    <col min="9" max="9" width="2.453125" style="4" bestFit="1" customWidth="1"/>
    <col min="10" max="10" width="8.81640625" style="4" bestFit="1" customWidth="1"/>
    <col min="11" max="11" width="1.1796875" style="4" customWidth="1"/>
    <col min="12" max="12" width="3.1796875" style="4" customWidth="1"/>
    <col min="13" max="16384" width="9.1796875" style="4"/>
  </cols>
  <sheetData>
    <row r="1" spans="1:13" ht="6" customHeight="1" x14ac:dyDescent="0.25">
      <c r="A1" s="49"/>
      <c r="B1" s="67"/>
      <c r="C1" s="227"/>
      <c r="D1" s="67"/>
      <c r="E1" s="67"/>
      <c r="F1" s="67"/>
      <c r="G1" s="67"/>
      <c r="H1" s="67"/>
      <c r="I1" s="67"/>
      <c r="J1" s="67"/>
      <c r="K1" s="118"/>
    </row>
    <row r="2" spans="1:13" s="5" customFormat="1" ht="18" x14ac:dyDescent="0.25">
      <c r="A2" s="32"/>
      <c r="B2" s="69" t="str">
        <f>'Cover Sheet'!B2</f>
        <v>SC Germany Mobility 2020-1</v>
      </c>
      <c r="C2" s="228"/>
      <c r="D2" s="70" t="str">
        <f>'Cover Sheet'!D2</f>
        <v>Calculation Date</v>
      </c>
      <c r="E2" s="71"/>
      <c r="F2" s="119">
        <f>'Cover Sheet'!F2</f>
        <v>45881</v>
      </c>
      <c r="G2" s="71"/>
      <c r="H2" s="71"/>
      <c r="I2" s="71"/>
      <c r="J2" s="74"/>
      <c r="K2" s="184"/>
    </row>
    <row r="3" spans="1:13" s="5" customFormat="1" ht="18" x14ac:dyDescent="0.25">
      <c r="A3" s="32"/>
      <c r="B3" s="69" t="str">
        <f>'Cover Sheet'!B3</f>
        <v>Monthly Investor Report</v>
      </c>
      <c r="C3" s="228"/>
      <c r="D3" s="78" t="str">
        <f>'Cover Sheet'!D3</f>
        <v>Payment Date</v>
      </c>
      <c r="E3" s="79"/>
      <c r="F3" s="120">
        <f>'Cover Sheet'!F3</f>
        <v>45883</v>
      </c>
      <c r="G3" s="79"/>
      <c r="H3" s="79"/>
      <c r="I3" s="79"/>
      <c r="J3" s="82"/>
      <c r="K3" s="93"/>
    </row>
    <row r="4" spans="1:13" s="5" customFormat="1" ht="13" x14ac:dyDescent="0.25">
      <c r="A4" s="32"/>
      <c r="B4" s="121"/>
      <c r="C4" s="108"/>
      <c r="D4" s="78" t="str">
        <f>'Cover Sheet'!D4</f>
        <v>Period  No</v>
      </c>
      <c r="E4" s="79"/>
      <c r="F4" s="122">
        <f>'Cover Sheet'!F4</f>
        <v>58</v>
      </c>
      <c r="G4" s="79"/>
      <c r="H4" s="123"/>
      <c r="I4" s="79"/>
      <c r="J4" s="86"/>
      <c r="K4" s="184"/>
    </row>
    <row r="5" spans="1:13" s="5" customFormat="1" ht="18" x14ac:dyDescent="0.25">
      <c r="A5" s="32"/>
      <c r="B5" s="124" t="s">
        <v>347</v>
      </c>
      <c r="C5" s="229"/>
      <c r="D5" s="78" t="str">
        <f>'Cover Sheet'!D5</f>
        <v>Monthly Period</v>
      </c>
      <c r="E5" s="79"/>
      <c r="F5" s="88">
        <f>'Cover Sheet'!F5</f>
        <v>45883</v>
      </c>
      <c r="G5" s="79"/>
      <c r="H5" s="123"/>
      <c r="I5" s="79"/>
      <c r="J5" s="86"/>
      <c r="K5" s="93"/>
    </row>
    <row r="6" spans="1:13" s="5" customFormat="1" ht="15" customHeight="1" x14ac:dyDescent="0.25">
      <c r="A6" s="32"/>
      <c r="B6" s="89"/>
      <c r="C6" s="83"/>
      <c r="D6" s="125" t="str">
        <f>'Cover Sheet'!D6</f>
        <v>Interest Period</v>
      </c>
      <c r="E6" s="120" t="s">
        <v>33</v>
      </c>
      <c r="F6" s="120">
        <f>'Cover Sheet'!F6</f>
        <v>45852</v>
      </c>
      <c r="G6" s="90" t="s">
        <v>4</v>
      </c>
      <c r="H6" s="120">
        <f>'Cover Sheet'!H6</f>
        <v>45883</v>
      </c>
      <c r="I6" s="90" t="s">
        <v>14</v>
      </c>
      <c r="J6" s="92" t="str">
        <f>'Cover Sheet'!J6</f>
        <v>31 days</v>
      </c>
      <c r="K6" s="93"/>
      <c r="M6" s="94"/>
    </row>
    <row r="7" spans="1:13" s="5" customFormat="1" ht="13" x14ac:dyDescent="0.25">
      <c r="A7" s="32"/>
      <c r="B7" s="33"/>
      <c r="C7" s="108"/>
      <c r="D7" s="127" t="str">
        <f>'Cover Sheet'!D7</f>
        <v>Collection Period</v>
      </c>
      <c r="E7" s="128" t="s">
        <v>33</v>
      </c>
      <c r="F7" s="128" t="str">
        <f>'Cover Sheet'!F7</f>
        <v>01.07.2025</v>
      </c>
      <c r="G7" s="96" t="s">
        <v>4</v>
      </c>
      <c r="H7" s="128">
        <f>'Cover Sheet'!H7</f>
        <v>45869</v>
      </c>
      <c r="I7" s="99"/>
      <c r="J7" s="100"/>
      <c r="K7" s="93"/>
    </row>
    <row r="8" spans="1:13" s="5" customFormat="1" ht="13" x14ac:dyDescent="0.25">
      <c r="A8" s="32"/>
      <c r="B8" s="33"/>
      <c r="C8" s="108"/>
      <c r="D8" s="33"/>
      <c r="E8" s="103"/>
      <c r="F8" s="102"/>
      <c r="G8" s="103"/>
      <c r="H8" s="33"/>
      <c r="I8" s="129"/>
      <c r="J8" s="33"/>
      <c r="K8" s="93"/>
    </row>
    <row r="9" spans="1:13" s="5" customFormat="1" ht="13" x14ac:dyDescent="0.25">
      <c r="A9" s="32"/>
      <c r="C9" s="230"/>
      <c r="K9" s="75"/>
      <c r="M9" s="185"/>
    </row>
    <row r="10" spans="1:13" s="5" customFormat="1" x14ac:dyDescent="0.25">
      <c r="A10" s="32"/>
      <c r="B10" s="33"/>
      <c r="C10" s="108"/>
      <c r="D10" s="20"/>
      <c r="E10" s="33"/>
      <c r="F10" s="131"/>
      <c r="G10" s="33"/>
      <c r="H10" s="33"/>
      <c r="I10" s="20"/>
      <c r="J10" s="20"/>
      <c r="K10" s="75"/>
    </row>
    <row r="11" spans="1:13" s="5" customFormat="1" ht="18" x14ac:dyDescent="0.25">
      <c r="A11" s="32"/>
      <c r="B11" s="132"/>
      <c r="C11" s="108"/>
      <c r="D11" s="20"/>
      <c r="E11" s="69"/>
      <c r="F11" s="33"/>
      <c r="G11" s="47"/>
      <c r="H11" s="186"/>
      <c r="I11" s="20"/>
      <c r="K11" s="75"/>
      <c r="M11" s="140"/>
    </row>
    <row r="12" spans="1:13" s="5" customFormat="1" x14ac:dyDescent="0.25">
      <c r="A12" s="32"/>
      <c r="B12" s="33"/>
      <c r="C12" s="231"/>
      <c r="D12" s="20"/>
      <c r="I12" s="33"/>
      <c r="K12" s="75"/>
      <c r="M12" s="140"/>
    </row>
    <row r="13" spans="1:13" s="5" customFormat="1" ht="18" x14ac:dyDescent="0.25">
      <c r="A13" s="32"/>
      <c r="B13" s="47" t="s">
        <v>82</v>
      </c>
      <c r="C13" s="231"/>
      <c r="D13" s="168"/>
      <c r="E13" s="168"/>
      <c r="F13" s="136"/>
      <c r="G13" s="137"/>
      <c r="H13" s="137"/>
      <c r="I13" s="138"/>
      <c r="J13" s="20"/>
      <c r="K13" s="75"/>
      <c r="M13" s="140"/>
    </row>
    <row r="14" spans="1:13" s="5" customFormat="1" ht="12" customHeight="1" x14ac:dyDescent="0.25">
      <c r="A14" s="32"/>
      <c r="B14" s="65"/>
      <c r="C14" s="40"/>
      <c r="D14" s="949"/>
      <c r="E14" s="232"/>
      <c r="F14" s="233"/>
      <c r="G14" s="233"/>
      <c r="H14" s="234"/>
      <c r="I14" s="235"/>
      <c r="J14" s="236"/>
      <c r="K14" s="75"/>
      <c r="M14" s="140"/>
    </row>
    <row r="15" spans="1:13" s="5" customFormat="1" ht="12" customHeight="1" x14ac:dyDescent="0.25">
      <c r="A15" s="32"/>
      <c r="B15" s="237" t="s">
        <v>89</v>
      </c>
      <c r="C15" s="41"/>
      <c r="D15" s="950">
        <v>116764292.91000213</v>
      </c>
      <c r="E15" s="239"/>
      <c r="F15" s="240"/>
      <c r="G15" s="240"/>
      <c r="H15" s="241"/>
      <c r="I15" s="242"/>
      <c r="J15" s="243"/>
      <c r="K15" s="75"/>
      <c r="M15" s="140"/>
    </row>
    <row r="16" spans="1:13" x14ac:dyDescent="0.25">
      <c r="A16" s="29"/>
      <c r="B16" s="42" t="s">
        <v>90</v>
      </c>
      <c r="C16" s="43" t="s">
        <v>34</v>
      </c>
      <c r="D16" s="950">
        <v>10134.9</v>
      </c>
      <c r="E16" s="244"/>
      <c r="F16" s="245"/>
      <c r="G16" s="245"/>
      <c r="H16" s="246"/>
      <c r="I16" s="246"/>
      <c r="J16" s="243"/>
      <c r="K16" s="139"/>
      <c r="M16" s="140"/>
    </row>
    <row r="17" spans="1:13" x14ac:dyDescent="0.25">
      <c r="A17" s="29"/>
      <c r="B17" s="42" t="s">
        <v>91</v>
      </c>
      <c r="C17" s="43" t="s">
        <v>34</v>
      </c>
      <c r="D17" s="950">
        <v>0</v>
      </c>
      <c r="E17" s="244"/>
      <c r="F17" s="245"/>
      <c r="G17" s="245"/>
      <c r="H17" s="246"/>
      <c r="I17" s="246"/>
      <c r="J17" s="243"/>
      <c r="K17" s="139"/>
      <c r="M17" s="140"/>
    </row>
    <row r="18" spans="1:13" x14ac:dyDescent="0.25">
      <c r="A18" s="29"/>
      <c r="B18" s="42" t="s">
        <v>426</v>
      </c>
      <c r="C18" s="43" t="s">
        <v>34</v>
      </c>
      <c r="D18" s="950">
        <v>200000</v>
      </c>
      <c r="E18" s="244"/>
      <c r="F18" s="245"/>
      <c r="G18" s="245"/>
      <c r="H18" s="246"/>
      <c r="I18" s="246"/>
      <c r="J18" s="243"/>
      <c r="K18" s="139"/>
      <c r="M18" s="140"/>
    </row>
    <row r="19" spans="1:13" x14ac:dyDescent="0.25">
      <c r="A19" s="29"/>
      <c r="B19" s="42" t="s">
        <v>427</v>
      </c>
      <c r="C19" s="43" t="s">
        <v>34</v>
      </c>
      <c r="D19" s="950">
        <v>0</v>
      </c>
      <c r="E19" s="244"/>
      <c r="F19" s="245"/>
      <c r="G19" s="245"/>
      <c r="H19" s="246"/>
      <c r="I19" s="246"/>
      <c r="J19" s="243"/>
      <c r="K19" s="139"/>
      <c r="M19" s="140"/>
    </row>
    <row r="20" spans="1:13" x14ac:dyDescent="0.25">
      <c r="A20" s="29"/>
      <c r="B20" s="42" t="s">
        <v>428</v>
      </c>
      <c r="C20" s="43" t="s">
        <v>34</v>
      </c>
      <c r="D20" s="950">
        <v>312148.75000000006</v>
      </c>
      <c r="E20" s="244"/>
      <c r="F20" s="245"/>
      <c r="G20" s="245"/>
      <c r="H20" s="246"/>
      <c r="I20" s="246"/>
      <c r="J20" s="243"/>
      <c r="K20" s="139"/>
      <c r="M20" s="140"/>
    </row>
    <row r="21" spans="1:13" x14ac:dyDescent="0.25">
      <c r="A21" s="29"/>
      <c r="B21" s="42" t="s">
        <v>297</v>
      </c>
      <c r="C21" s="43" t="s">
        <v>34</v>
      </c>
      <c r="D21" s="950">
        <v>0</v>
      </c>
      <c r="E21" s="244"/>
      <c r="F21" s="245"/>
      <c r="G21" s="245"/>
      <c r="H21" s="246"/>
      <c r="I21" s="246"/>
      <c r="J21" s="243"/>
      <c r="K21" s="139"/>
      <c r="M21" s="140"/>
    </row>
    <row r="22" spans="1:13" x14ac:dyDescent="0.25">
      <c r="A22" s="29"/>
      <c r="B22" s="42" t="s">
        <v>348</v>
      </c>
      <c r="C22" s="43" t="s">
        <v>34</v>
      </c>
      <c r="D22" s="950">
        <v>167.2800023406744</v>
      </c>
      <c r="E22" s="244"/>
      <c r="F22" s="245"/>
      <c r="G22" s="245"/>
      <c r="H22" s="246"/>
      <c r="I22" s="246"/>
      <c r="J22" s="243"/>
      <c r="K22" s="139"/>
      <c r="M22" s="140"/>
    </row>
    <row r="23" spans="1:13" x14ac:dyDescent="0.25">
      <c r="A23" s="29"/>
      <c r="B23" s="42" t="s">
        <v>349</v>
      </c>
      <c r="C23" s="43" t="s">
        <v>34</v>
      </c>
      <c r="D23" s="950">
        <v>108987278.75000001</v>
      </c>
      <c r="E23" s="244"/>
      <c r="F23" s="245"/>
      <c r="G23" s="245"/>
      <c r="H23" s="246"/>
      <c r="I23" s="246"/>
      <c r="J23" s="243"/>
      <c r="K23" s="139"/>
      <c r="M23" s="140"/>
    </row>
    <row r="24" spans="1:13" x14ac:dyDescent="0.25">
      <c r="A24" s="29"/>
      <c r="B24" s="42" t="s">
        <v>429</v>
      </c>
      <c r="C24" s="43" t="s">
        <v>34</v>
      </c>
      <c r="D24" s="950">
        <v>0</v>
      </c>
      <c r="E24" s="244"/>
      <c r="F24" s="245"/>
      <c r="G24" s="245"/>
      <c r="H24" s="246"/>
      <c r="I24" s="247"/>
      <c r="J24" s="243"/>
      <c r="K24" s="139"/>
      <c r="M24" s="140"/>
    </row>
    <row r="25" spans="1:13" x14ac:dyDescent="0.25">
      <c r="A25" s="29"/>
      <c r="B25" s="42" t="s">
        <v>350</v>
      </c>
      <c r="C25" s="43" t="s">
        <v>34</v>
      </c>
      <c r="D25" s="950">
        <v>0</v>
      </c>
      <c r="E25" s="244"/>
      <c r="F25" s="245"/>
      <c r="G25" s="245"/>
      <c r="H25" s="246"/>
      <c r="I25" s="247"/>
      <c r="J25" s="243"/>
      <c r="K25" s="139"/>
      <c r="M25" s="140"/>
    </row>
    <row r="26" spans="1:13" x14ac:dyDescent="0.25">
      <c r="A26" s="29"/>
      <c r="B26" s="42" t="s">
        <v>92</v>
      </c>
      <c r="C26" s="43" t="s">
        <v>34</v>
      </c>
      <c r="D26" s="950">
        <v>258.33</v>
      </c>
      <c r="E26" s="244"/>
      <c r="F26" s="52"/>
      <c r="G26" s="248"/>
      <c r="H26" s="131"/>
      <c r="I26" s="247"/>
      <c r="J26" s="243"/>
      <c r="K26" s="139"/>
      <c r="M26" s="140"/>
    </row>
    <row r="27" spans="1:13" x14ac:dyDescent="0.25">
      <c r="A27" s="29"/>
      <c r="B27" s="42" t="s">
        <v>351</v>
      </c>
      <c r="C27" s="43" t="s">
        <v>34</v>
      </c>
      <c r="D27" s="950">
        <v>0</v>
      </c>
      <c r="E27" s="244"/>
      <c r="F27" s="52"/>
      <c r="G27" s="52"/>
      <c r="H27" s="138"/>
      <c r="I27" s="138"/>
      <c r="J27" s="243"/>
      <c r="K27" s="139"/>
      <c r="M27" s="140"/>
    </row>
    <row r="28" spans="1:13" x14ac:dyDescent="0.25">
      <c r="A28" s="29"/>
      <c r="B28" s="42" t="s">
        <v>430</v>
      </c>
      <c r="C28" s="43" t="s">
        <v>34</v>
      </c>
      <c r="D28" s="950">
        <v>0</v>
      </c>
      <c r="E28" s="244"/>
      <c r="F28" s="52"/>
      <c r="G28" s="52"/>
      <c r="H28" s="138"/>
      <c r="I28" s="138"/>
      <c r="J28" s="243"/>
      <c r="K28" s="139"/>
      <c r="M28" s="140"/>
    </row>
    <row r="29" spans="1:13" x14ac:dyDescent="0.25">
      <c r="A29" s="29"/>
      <c r="B29" s="42" t="s">
        <v>93</v>
      </c>
      <c r="C29" s="44" t="s">
        <v>14</v>
      </c>
      <c r="D29" s="951">
        <v>7254304.8999997657</v>
      </c>
      <c r="E29" s="244"/>
      <c r="F29" s="52"/>
      <c r="G29" s="52"/>
      <c r="H29" s="138"/>
      <c r="I29" s="138"/>
      <c r="J29" s="243"/>
      <c r="K29" s="139"/>
      <c r="M29" s="140"/>
    </row>
    <row r="30" spans="1:13" x14ac:dyDescent="0.25">
      <c r="A30" s="29"/>
      <c r="B30" s="42"/>
      <c r="D30" s="952"/>
      <c r="E30" s="244"/>
      <c r="F30" s="52"/>
      <c r="G30" s="52"/>
      <c r="H30" s="138"/>
      <c r="I30" s="138"/>
      <c r="J30" s="243"/>
      <c r="K30" s="139"/>
      <c r="M30" s="140"/>
    </row>
    <row r="31" spans="1:13" x14ac:dyDescent="0.25">
      <c r="A31" s="29"/>
      <c r="B31" s="45"/>
      <c r="C31" s="46"/>
      <c r="D31" s="53"/>
      <c r="E31" s="53"/>
      <c r="F31" s="53"/>
      <c r="G31" s="53"/>
      <c r="H31" s="200"/>
      <c r="I31" s="200"/>
      <c r="J31" s="250"/>
      <c r="K31" s="139"/>
      <c r="M31" s="140"/>
    </row>
    <row r="32" spans="1:13" x14ac:dyDescent="0.25">
      <c r="A32" s="29"/>
      <c r="B32" s="13"/>
      <c r="C32" s="43"/>
      <c r="D32" s="52"/>
      <c r="E32" s="52"/>
      <c r="F32" s="52"/>
      <c r="G32" s="52"/>
      <c r="H32" s="138"/>
      <c r="I32" s="138"/>
      <c r="J32" s="138"/>
      <c r="K32" s="139"/>
      <c r="M32" s="140"/>
    </row>
    <row r="33" spans="1:13" x14ac:dyDescent="0.25">
      <c r="A33" s="29"/>
      <c r="B33" s="13"/>
      <c r="C33" s="43"/>
      <c r="D33" s="52"/>
      <c r="E33" s="52"/>
      <c r="F33" s="52"/>
      <c r="G33" s="52"/>
      <c r="H33" s="138"/>
      <c r="I33" s="138"/>
      <c r="J33" s="138"/>
      <c r="K33" s="139"/>
      <c r="M33" s="140"/>
    </row>
    <row r="34" spans="1:13" ht="18" x14ac:dyDescent="0.25">
      <c r="A34" s="29"/>
      <c r="B34" s="47" t="s">
        <v>101</v>
      </c>
      <c r="C34" s="48" t="s">
        <v>7</v>
      </c>
      <c r="D34" s="48" t="s">
        <v>5</v>
      </c>
      <c r="E34" s="48"/>
      <c r="F34" s="48" t="s">
        <v>6</v>
      </c>
      <c r="G34" s="48"/>
      <c r="H34" s="251"/>
      <c r="I34" s="251"/>
      <c r="J34" s="251"/>
      <c r="K34" s="139"/>
      <c r="M34" s="140"/>
    </row>
    <row r="35" spans="1:13" ht="14.25" customHeight="1" x14ac:dyDescent="0.25">
      <c r="A35" s="29"/>
      <c r="B35" s="49" t="s">
        <v>90</v>
      </c>
      <c r="C35" s="943">
        <v>10134.9</v>
      </c>
      <c r="D35" s="944"/>
      <c r="E35" s="944"/>
      <c r="F35" s="944"/>
      <c r="G35" s="50"/>
      <c r="H35" s="252"/>
      <c r="I35" s="252"/>
      <c r="J35" s="253"/>
      <c r="K35" s="139"/>
      <c r="M35" s="140"/>
    </row>
    <row r="36" spans="1:13" ht="12.75" customHeight="1" x14ac:dyDescent="0.25">
      <c r="A36" s="29"/>
      <c r="B36" s="29" t="s">
        <v>102</v>
      </c>
      <c r="C36" s="945">
        <f>SUM(D36:F36)</f>
        <v>312148.75000000006</v>
      </c>
      <c r="D36" s="945">
        <v>0</v>
      </c>
      <c r="E36" s="946"/>
      <c r="F36" s="945">
        <v>312148.75000000006</v>
      </c>
      <c r="G36" s="51"/>
      <c r="H36" s="254"/>
      <c r="I36" s="255"/>
      <c r="J36" s="256"/>
      <c r="K36" s="139"/>
      <c r="M36" s="140"/>
    </row>
    <row r="37" spans="1:13" ht="12.75" customHeight="1" x14ac:dyDescent="0.25">
      <c r="A37" s="29"/>
      <c r="B37" s="29" t="s">
        <v>103</v>
      </c>
      <c r="C37" s="945">
        <f>SUM(D37:F37)</f>
        <v>16566725.600000001</v>
      </c>
      <c r="D37" s="945">
        <v>0</v>
      </c>
      <c r="E37" s="946"/>
      <c r="F37" s="945">
        <v>16566725.600000001</v>
      </c>
      <c r="G37" s="51"/>
      <c r="H37" s="254"/>
      <c r="I37" s="255"/>
      <c r="J37" s="256"/>
      <c r="K37" s="139"/>
      <c r="M37" s="140"/>
    </row>
    <row r="38" spans="1:13" ht="13" x14ac:dyDescent="0.25">
      <c r="A38" s="29"/>
      <c r="B38" s="29" t="s">
        <v>104</v>
      </c>
      <c r="C38" s="945">
        <f>SUM(D38:F38)</f>
        <v>312148.75000000006</v>
      </c>
      <c r="D38" s="945">
        <v>0</v>
      </c>
      <c r="E38" s="946"/>
      <c r="F38" s="945">
        <v>312148.75000000006</v>
      </c>
      <c r="G38" s="52"/>
      <c r="H38" s="138"/>
      <c r="I38" s="138"/>
      <c r="J38" s="243"/>
      <c r="K38" s="139"/>
      <c r="M38" s="140"/>
    </row>
    <row r="39" spans="1:13" ht="13" x14ac:dyDescent="0.25">
      <c r="A39" s="29"/>
      <c r="B39" s="29" t="s">
        <v>105</v>
      </c>
      <c r="C39" s="945">
        <f>SUM(D39:F39)</f>
        <v>16566725.600000001</v>
      </c>
      <c r="D39" s="945">
        <v>0</v>
      </c>
      <c r="E39" s="946"/>
      <c r="F39" s="945">
        <v>16566725.600000001</v>
      </c>
      <c r="G39" s="52"/>
      <c r="H39" s="138"/>
      <c r="I39" s="138"/>
      <c r="J39" s="243"/>
      <c r="K39" s="139"/>
      <c r="M39" s="140"/>
    </row>
    <row r="40" spans="1:13" ht="13" x14ac:dyDescent="0.25">
      <c r="A40" s="29"/>
      <c r="B40" s="29" t="s">
        <v>106</v>
      </c>
      <c r="C40" s="945">
        <v>258.33</v>
      </c>
      <c r="D40" s="945"/>
      <c r="E40" s="946"/>
      <c r="F40" s="945"/>
      <c r="G40" s="52"/>
      <c r="H40" s="138"/>
      <c r="I40" s="138"/>
      <c r="J40" s="243"/>
      <c r="K40" s="139"/>
      <c r="M40" s="140"/>
    </row>
    <row r="41" spans="1:13" ht="13" x14ac:dyDescent="0.25">
      <c r="A41" s="29"/>
      <c r="B41" s="29" t="s">
        <v>107</v>
      </c>
      <c r="C41" s="945">
        <v>14583.31</v>
      </c>
      <c r="D41" s="945"/>
      <c r="E41" s="946"/>
      <c r="F41" s="945"/>
      <c r="G41" s="52"/>
      <c r="H41" s="138"/>
      <c r="I41" s="138"/>
      <c r="J41" s="243"/>
      <c r="K41" s="139"/>
      <c r="M41" s="140"/>
    </row>
    <row r="42" spans="1:13" ht="13" x14ac:dyDescent="0.25">
      <c r="A42" s="29"/>
      <c r="B42" s="29" t="s">
        <v>108</v>
      </c>
      <c r="C42" s="945">
        <v>258.33</v>
      </c>
      <c r="D42" s="945"/>
      <c r="E42" s="946"/>
      <c r="F42" s="945"/>
      <c r="G42" s="52"/>
      <c r="H42" s="138"/>
      <c r="I42" s="138"/>
      <c r="J42" s="243"/>
      <c r="K42" s="139"/>
      <c r="M42" s="140"/>
    </row>
    <row r="43" spans="1:13" ht="13" x14ac:dyDescent="0.25">
      <c r="A43" s="29"/>
      <c r="B43" s="29" t="s">
        <v>109</v>
      </c>
      <c r="C43" s="945">
        <v>14583.31</v>
      </c>
      <c r="D43" s="945"/>
      <c r="E43" s="946"/>
      <c r="F43" s="945"/>
      <c r="G43" s="52"/>
      <c r="H43" s="138"/>
      <c r="I43" s="138"/>
      <c r="J43" s="243"/>
      <c r="K43" s="139"/>
      <c r="M43" s="140"/>
    </row>
    <row r="44" spans="1:13" ht="13" x14ac:dyDescent="0.25">
      <c r="A44" s="29"/>
      <c r="B44" s="29" t="s">
        <v>110</v>
      </c>
      <c r="C44" s="945">
        <f>C36-C38+C40-C42</f>
        <v>0</v>
      </c>
      <c r="D44" s="945"/>
      <c r="E44" s="946"/>
      <c r="F44" s="945"/>
      <c r="G44" s="52"/>
      <c r="H44" s="138"/>
      <c r="I44" s="138"/>
      <c r="J44" s="243"/>
      <c r="K44" s="139"/>
      <c r="M44" s="140"/>
    </row>
    <row r="45" spans="1:13" ht="13" x14ac:dyDescent="0.25">
      <c r="A45" s="29"/>
      <c r="B45" s="35" t="s">
        <v>111</v>
      </c>
      <c r="C45" s="947">
        <f>C37-C39+C41-C43</f>
        <v>0</v>
      </c>
      <c r="D45" s="947"/>
      <c r="E45" s="948"/>
      <c r="F45" s="947"/>
      <c r="G45" s="53"/>
      <c r="H45" s="200"/>
      <c r="I45" s="200"/>
      <c r="J45" s="250"/>
      <c r="K45" s="139"/>
      <c r="M45" s="140"/>
    </row>
    <row r="46" spans="1:13" x14ac:dyDescent="0.25">
      <c r="A46" s="29"/>
      <c r="B46" s="13"/>
      <c r="C46" s="54"/>
      <c r="D46" s="138"/>
      <c r="E46" s="138"/>
      <c r="F46" s="138"/>
      <c r="G46" s="138"/>
      <c r="H46" s="138"/>
      <c r="I46" s="138"/>
      <c r="J46" s="138"/>
      <c r="K46" s="139"/>
      <c r="M46" s="140"/>
    </row>
    <row r="47" spans="1:13" x14ac:dyDescent="0.25">
      <c r="A47" s="35"/>
      <c r="B47" s="26"/>
      <c r="C47" s="55"/>
      <c r="D47" s="257"/>
      <c r="E47" s="55"/>
      <c r="F47" s="55"/>
      <c r="G47" s="55"/>
      <c r="H47" s="55"/>
      <c r="I47" s="200"/>
      <c r="J47" s="200"/>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4" x14ac:dyDescent="0.25">
      <c r="B87" s="155"/>
      <c r="C87" s="258"/>
      <c r="D87" s="161"/>
      <c r="E87" s="161"/>
      <c r="F87" s="161"/>
      <c r="G87" s="161"/>
      <c r="H87" s="161"/>
      <c r="I87" s="138"/>
    </row>
    <row r="88" spans="2:9" s="20" customFormat="1" ht="14" x14ac:dyDescent="0.25">
      <c r="B88" s="33"/>
      <c r="C88" s="108"/>
      <c r="D88" s="161"/>
      <c r="E88" s="161"/>
      <c r="F88" s="161"/>
      <c r="G88" s="161"/>
      <c r="H88" s="161"/>
      <c r="I88" s="138"/>
    </row>
    <row r="89" spans="2:9" s="20" customFormat="1" ht="14" x14ac:dyDescent="0.25">
      <c r="B89" s="33"/>
      <c r="C89" s="108"/>
      <c r="D89" s="162"/>
      <c r="E89" s="183"/>
      <c r="F89" s="161"/>
      <c r="G89" s="161"/>
      <c r="H89" s="161"/>
      <c r="I89" s="138"/>
    </row>
    <row r="90" spans="2:9" s="20" customFormat="1" ht="14" x14ac:dyDescent="0.25">
      <c r="B90" s="159"/>
      <c r="C90" s="182"/>
      <c r="D90" s="164"/>
      <c r="E90" s="183"/>
      <c r="F90" s="161"/>
      <c r="G90" s="161"/>
      <c r="H90" s="161"/>
      <c r="I90" s="138"/>
    </row>
    <row r="91" spans="2:9" s="20" customFormat="1" ht="14" x14ac:dyDescent="0.25">
      <c r="B91" s="165"/>
      <c r="C91" s="182"/>
      <c r="D91" s="161"/>
      <c r="E91" s="183"/>
      <c r="F91" s="161"/>
      <c r="G91" s="161"/>
      <c r="H91" s="161"/>
      <c r="I91" s="138"/>
    </row>
    <row r="92" spans="2:9" s="20" customFormat="1" x14ac:dyDescent="0.25">
      <c r="C92" s="182"/>
      <c r="I92" s="138"/>
    </row>
    <row r="93" spans="2:9" s="20" customFormat="1" x14ac:dyDescent="0.25">
      <c r="C93" s="231"/>
      <c r="I93" s="138"/>
    </row>
    <row r="94" spans="2:9" s="20" customFormat="1" x14ac:dyDescent="0.25">
      <c r="C94" s="231"/>
      <c r="I94" s="138"/>
    </row>
    <row r="95" spans="2:9" s="20" customFormat="1" x14ac:dyDescent="0.25">
      <c r="C95" s="231"/>
      <c r="I95" s="138"/>
    </row>
    <row r="96" spans="2:9" s="20" customFormat="1" x14ac:dyDescent="0.25">
      <c r="C96" s="231"/>
      <c r="I96" s="138"/>
    </row>
    <row r="97" spans="3:9" s="20" customFormat="1" x14ac:dyDescent="0.25">
      <c r="C97" s="231"/>
      <c r="I97" s="138"/>
    </row>
    <row r="98" spans="3:9" s="20" customFormat="1" x14ac:dyDescent="0.25">
      <c r="C98" s="231"/>
      <c r="I98" s="138"/>
    </row>
    <row r="99" spans="3:9" s="20" customFormat="1" x14ac:dyDescent="0.25">
      <c r="C99" s="231"/>
      <c r="I99" s="138"/>
    </row>
    <row r="100" spans="3:9" s="20" customFormat="1" x14ac:dyDescent="0.25">
      <c r="C100" s="231"/>
      <c r="I100" s="138"/>
    </row>
    <row r="101" spans="3:9" s="20" customFormat="1" x14ac:dyDescent="0.25">
      <c r="C101" s="231"/>
      <c r="I101" s="138"/>
    </row>
    <row r="102" spans="3:9" s="20" customFormat="1" x14ac:dyDescent="0.25">
      <c r="C102" s="231"/>
      <c r="I102" s="138"/>
    </row>
    <row r="103" spans="3:9" s="20" customFormat="1" x14ac:dyDescent="0.25">
      <c r="C103" s="231"/>
      <c r="I103" s="138"/>
    </row>
    <row r="104" spans="3:9" s="20" customFormat="1" x14ac:dyDescent="0.25">
      <c r="C104" s="231"/>
      <c r="I104" s="138"/>
    </row>
    <row r="105" spans="3:9" s="20" customFormat="1" x14ac:dyDescent="0.25">
      <c r="C105" s="231"/>
      <c r="I105" s="138"/>
    </row>
    <row r="106" spans="3:9" s="20" customFormat="1" x14ac:dyDescent="0.25">
      <c r="C106" s="231"/>
      <c r="I106" s="138"/>
    </row>
    <row r="107" spans="3:9" s="20" customFormat="1" x14ac:dyDescent="0.25">
      <c r="C107" s="231"/>
      <c r="I107" s="138"/>
    </row>
    <row r="108" spans="3:9" s="20" customFormat="1" x14ac:dyDescent="0.25">
      <c r="C108" s="231"/>
      <c r="I108" s="138"/>
    </row>
    <row r="109" spans="3:9" s="20" customFormat="1" x14ac:dyDescent="0.25">
      <c r="C109" s="231"/>
      <c r="I109" s="138"/>
    </row>
    <row r="110" spans="3:9" s="20" customFormat="1" x14ac:dyDescent="0.25">
      <c r="C110" s="231"/>
      <c r="I110" s="138"/>
    </row>
    <row r="111" spans="3:9" s="20" customFormat="1" x14ac:dyDescent="0.25">
      <c r="C111" s="231"/>
      <c r="I111" s="138"/>
    </row>
    <row r="112" spans="3:9" s="20" customFormat="1" x14ac:dyDescent="0.25">
      <c r="C112" s="231"/>
      <c r="I112" s="138"/>
    </row>
    <row r="113" spans="3:9" s="20" customFormat="1" x14ac:dyDescent="0.25">
      <c r="C113" s="231"/>
      <c r="I113" s="138"/>
    </row>
    <row r="114" spans="3:9" s="20" customFormat="1" x14ac:dyDescent="0.25">
      <c r="C114" s="231"/>
      <c r="I114" s="138"/>
    </row>
    <row r="115" spans="3:9" s="20" customFormat="1" x14ac:dyDescent="0.25">
      <c r="C115" s="231"/>
      <c r="I115" s="138"/>
    </row>
    <row r="116" spans="3:9" s="20" customFormat="1" x14ac:dyDescent="0.25">
      <c r="C116" s="231"/>
      <c r="I116" s="138"/>
    </row>
    <row r="117" spans="3:9" s="20" customFormat="1" x14ac:dyDescent="0.25">
      <c r="C117" s="231"/>
      <c r="I117" s="138"/>
    </row>
    <row r="118" spans="3:9" s="20" customFormat="1" x14ac:dyDescent="0.25">
      <c r="C118" s="231"/>
      <c r="I118" s="138"/>
    </row>
    <row r="119" spans="3:9" s="20" customFormat="1" x14ac:dyDescent="0.25">
      <c r="C119" s="231"/>
      <c r="I119" s="138"/>
    </row>
    <row r="120" spans="3:9" s="20" customFormat="1" x14ac:dyDescent="0.25">
      <c r="C120" s="231"/>
      <c r="I120" s="138"/>
    </row>
    <row r="121" spans="3:9" s="20" customFormat="1" x14ac:dyDescent="0.25">
      <c r="C121" s="231"/>
      <c r="I121" s="138"/>
    </row>
    <row r="122" spans="3:9" s="20" customFormat="1" x14ac:dyDescent="0.25">
      <c r="C122" s="231"/>
      <c r="I122" s="138"/>
    </row>
    <row r="123" spans="3:9" s="20" customFormat="1" x14ac:dyDescent="0.25">
      <c r="C123" s="231"/>
      <c r="I123" s="138"/>
    </row>
    <row r="124" spans="3:9" s="20" customFormat="1" x14ac:dyDescent="0.25">
      <c r="C124" s="231"/>
      <c r="I124" s="138"/>
    </row>
    <row r="125" spans="3:9" s="20" customFormat="1" x14ac:dyDescent="0.25">
      <c r="C125" s="231"/>
      <c r="I125" s="138"/>
    </row>
    <row r="126" spans="3:9" s="20" customFormat="1" x14ac:dyDescent="0.25">
      <c r="C126" s="231"/>
      <c r="I126" s="138"/>
    </row>
    <row r="127" spans="3:9" s="20" customFormat="1" x14ac:dyDescent="0.25">
      <c r="C127" s="231"/>
      <c r="I127" s="138"/>
    </row>
    <row r="128" spans="3:9" s="20" customFormat="1" x14ac:dyDescent="0.25">
      <c r="C128" s="231"/>
      <c r="I128" s="138"/>
    </row>
    <row r="129" spans="3:9" s="20" customFormat="1" x14ac:dyDescent="0.25">
      <c r="C129" s="231"/>
      <c r="I129" s="138"/>
    </row>
    <row r="130" spans="3:9" s="20" customFormat="1" x14ac:dyDescent="0.25">
      <c r="C130" s="231"/>
      <c r="I130" s="138"/>
    </row>
    <row r="131" spans="3:9" s="20" customFormat="1" x14ac:dyDescent="0.25">
      <c r="C131" s="231"/>
      <c r="I131" s="138"/>
    </row>
    <row r="132" spans="3:9" s="20" customFormat="1" x14ac:dyDescent="0.25">
      <c r="C132" s="231"/>
      <c r="I132" s="138"/>
    </row>
    <row r="133" spans="3:9" s="20" customFormat="1" x14ac:dyDescent="0.25">
      <c r="C133" s="231"/>
      <c r="I133" s="138"/>
    </row>
    <row r="134" spans="3:9" s="20" customFormat="1" x14ac:dyDescent="0.25">
      <c r="C134" s="231"/>
      <c r="I134" s="138"/>
    </row>
    <row r="135" spans="3:9" s="20" customFormat="1" x14ac:dyDescent="0.25">
      <c r="C135" s="231"/>
      <c r="I135" s="138"/>
    </row>
    <row r="136" spans="3:9" s="20" customFormat="1" x14ac:dyDescent="0.25">
      <c r="C136" s="231"/>
      <c r="I136" s="138"/>
    </row>
    <row r="137" spans="3:9" s="20" customFormat="1" x14ac:dyDescent="0.25">
      <c r="C137" s="231"/>
      <c r="I137" s="138"/>
    </row>
    <row r="138" spans="3:9" s="20" customFormat="1" x14ac:dyDescent="0.25">
      <c r="C138" s="231"/>
      <c r="I138" s="138"/>
    </row>
    <row r="139" spans="3:9" s="20" customFormat="1" x14ac:dyDescent="0.25">
      <c r="C139" s="231"/>
      <c r="I139" s="138"/>
    </row>
    <row r="140" spans="3:9" s="20" customFormat="1" x14ac:dyDescent="0.25">
      <c r="C140" s="231"/>
      <c r="I140" s="138"/>
    </row>
    <row r="141" spans="3:9" s="20" customFormat="1" x14ac:dyDescent="0.25">
      <c r="C141" s="231"/>
      <c r="I141" s="138"/>
    </row>
    <row r="142" spans="3:9" s="20" customFormat="1" x14ac:dyDescent="0.25">
      <c r="C142" s="231"/>
      <c r="I142" s="138"/>
    </row>
    <row r="143" spans="3:9" s="20" customFormat="1" x14ac:dyDescent="0.25">
      <c r="C143" s="231"/>
      <c r="I143" s="138"/>
    </row>
    <row r="144" spans="3:9" s="20" customFormat="1" x14ac:dyDescent="0.25">
      <c r="C144" s="231"/>
      <c r="I144" s="138"/>
    </row>
    <row r="145" spans="3:9" s="20" customFormat="1" x14ac:dyDescent="0.25">
      <c r="C145" s="231"/>
      <c r="I145" s="138"/>
    </row>
    <row r="146" spans="3:9" s="20" customFormat="1" x14ac:dyDescent="0.25">
      <c r="C146" s="231"/>
      <c r="I146" s="138"/>
    </row>
    <row r="147" spans="3:9" s="20" customFormat="1" x14ac:dyDescent="0.25">
      <c r="C147" s="231"/>
      <c r="I147" s="138"/>
    </row>
    <row r="148" spans="3:9" s="20" customFormat="1" x14ac:dyDescent="0.25">
      <c r="C148" s="231"/>
      <c r="I148" s="138"/>
    </row>
    <row r="149" spans="3:9" s="20" customFormat="1" x14ac:dyDescent="0.25">
      <c r="C149" s="231"/>
      <c r="I149" s="138"/>
    </row>
    <row r="150" spans="3:9" s="20" customFormat="1" x14ac:dyDescent="0.25">
      <c r="C150" s="231"/>
      <c r="I150" s="138"/>
    </row>
    <row r="151" spans="3:9" s="20" customFormat="1" x14ac:dyDescent="0.25">
      <c r="C151" s="231"/>
      <c r="I151" s="138"/>
    </row>
    <row r="152" spans="3:9" s="20" customFormat="1" x14ac:dyDescent="0.25">
      <c r="C152" s="231"/>
      <c r="I152" s="138"/>
    </row>
    <row r="153" spans="3:9" s="20" customFormat="1" x14ac:dyDescent="0.25">
      <c r="C153" s="231"/>
      <c r="I153" s="138"/>
    </row>
    <row r="154" spans="3:9" s="20" customFormat="1" x14ac:dyDescent="0.25">
      <c r="C154" s="231"/>
      <c r="I154" s="138"/>
    </row>
    <row r="155" spans="3:9" s="20" customFormat="1" x14ac:dyDescent="0.25">
      <c r="C155" s="231"/>
      <c r="I155" s="138"/>
    </row>
    <row r="156" spans="3:9" s="20" customFormat="1" x14ac:dyDescent="0.25">
      <c r="C156" s="231"/>
      <c r="I156" s="138"/>
    </row>
    <row r="157" spans="3:9" s="20" customFormat="1" x14ac:dyDescent="0.25">
      <c r="C157" s="231"/>
      <c r="I157" s="138"/>
    </row>
    <row r="158" spans="3:9" s="20" customFormat="1" x14ac:dyDescent="0.25">
      <c r="C158" s="231"/>
      <c r="I158" s="138"/>
    </row>
    <row r="159" spans="3:9" s="20" customFormat="1" x14ac:dyDescent="0.25">
      <c r="C159" s="231"/>
      <c r="I159" s="138"/>
    </row>
    <row r="160" spans="3:9" s="20" customFormat="1" x14ac:dyDescent="0.25">
      <c r="C160" s="231"/>
      <c r="I160" s="138"/>
    </row>
    <row r="161" spans="3:9" s="20" customFormat="1" x14ac:dyDescent="0.25">
      <c r="C161" s="231"/>
      <c r="I161" s="138"/>
    </row>
    <row r="162" spans="3:9" s="20" customFormat="1" x14ac:dyDescent="0.25">
      <c r="C162" s="231"/>
      <c r="I162" s="138"/>
    </row>
    <row r="163" spans="3:9" s="20" customFormat="1" x14ac:dyDescent="0.25">
      <c r="C163" s="231"/>
      <c r="I163" s="138"/>
    </row>
    <row r="164" spans="3:9" s="20" customFormat="1" x14ac:dyDescent="0.25">
      <c r="C164" s="231"/>
      <c r="I164" s="138"/>
    </row>
    <row r="165" spans="3:9" s="20" customFormat="1" x14ac:dyDescent="0.25">
      <c r="C165" s="231"/>
      <c r="I165" s="138"/>
    </row>
    <row r="166" spans="3:9" s="20" customFormat="1" x14ac:dyDescent="0.25">
      <c r="C166" s="231"/>
      <c r="I166" s="138"/>
    </row>
    <row r="167" spans="3:9" s="20" customFormat="1" x14ac:dyDescent="0.25">
      <c r="C167" s="231"/>
      <c r="I167" s="138"/>
    </row>
    <row r="168" spans="3:9" s="20" customFormat="1" x14ac:dyDescent="0.25">
      <c r="C168" s="231"/>
      <c r="I168" s="138"/>
    </row>
    <row r="169" spans="3:9" s="20" customFormat="1" x14ac:dyDescent="0.25">
      <c r="C169" s="231"/>
      <c r="I169" s="138"/>
    </row>
    <row r="170" spans="3:9" s="20" customFormat="1" x14ac:dyDescent="0.25">
      <c r="C170" s="231"/>
      <c r="I170" s="138"/>
    </row>
    <row r="171" spans="3:9" s="20" customFormat="1" x14ac:dyDescent="0.25">
      <c r="C171" s="231"/>
      <c r="I171" s="138"/>
    </row>
    <row r="172" spans="3:9" s="20" customFormat="1" x14ac:dyDescent="0.25">
      <c r="C172" s="231"/>
      <c r="I172" s="138"/>
    </row>
    <row r="173" spans="3:9" s="20" customFormat="1" x14ac:dyDescent="0.25">
      <c r="C173" s="231"/>
      <c r="I173" s="138"/>
    </row>
    <row r="174" spans="3:9" s="20" customFormat="1" x14ac:dyDescent="0.25">
      <c r="C174" s="231"/>
      <c r="I174" s="138"/>
    </row>
    <row r="175" spans="3:9" s="20" customFormat="1" x14ac:dyDescent="0.25">
      <c r="C175" s="231"/>
      <c r="I175" s="138"/>
    </row>
    <row r="176" spans="3:9" s="20" customFormat="1" x14ac:dyDescent="0.25">
      <c r="C176" s="231"/>
      <c r="I176" s="138"/>
    </row>
    <row r="177" spans="3:9" s="20" customFormat="1" x14ac:dyDescent="0.25">
      <c r="C177" s="231"/>
      <c r="I177" s="138"/>
    </row>
    <row r="178" spans="3:9" s="20" customFormat="1" x14ac:dyDescent="0.25">
      <c r="C178" s="231"/>
      <c r="I178" s="138"/>
    </row>
    <row r="179" spans="3:9" s="20" customFormat="1" x14ac:dyDescent="0.25">
      <c r="C179" s="231"/>
      <c r="I179" s="138"/>
    </row>
    <row r="180" spans="3:9" s="20" customFormat="1" x14ac:dyDescent="0.25">
      <c r="C180" s="231"/>
      <c r="I180" s="138"/>
    </row>
    <row r="181" spans="3:9" s="20" customFormat="1" x14ac:dyDescent="0.25">
      <c r="C181" s="231"/>
      <c r="I181" s="138"/>
    </row>
    <row r="182" spans="3:9" s="20" customFormat="1" x14ac:dyDescent="0.25">
      <c r="C182" s="231"/>
      <c r="I182" s="138"/>
    </row>
    <row r="183" spans="3:9" s="20" customFormat="1" x14ac:dyDescent="0.25">
      <c r="C183" s="231"/>
      <c r="I183" s="138"/>
    </row>
    <row r="184" spans="3:9" s="20" customFormat="1" x14ac:dyDescent="0.25">
      <c r="C184" s="231"/>
      <c r="I184" s="138"/>
    </row>
    <row r="185" spans="3:9" s="20" customFormat="1" x14ac:dyDescent="0.25">
      <c r="C185" s="231"/>
      <c r="I185" s="138"/>
    </row>
    <row r="186" spans="3:9" s="20" customFormat="1" x14ac:dyDescent="0.25">
      <c r="C186" s="231"/>
      <c r="I186" s="138"/>
    </row>
    <row r="187" spans="3:9" s="20" customFormat="1" x14ac:dyDescent="0.25">
      <c r="C187" s="231"/>
      <c r="I187" s="138"/>
    </row>
    <row r="188" spans="3:9" s="20" customFormat="1" x14ac:dyDescent="0.25">
      <c r="C188" s="231"/>
      <c r="I188" s="138"/>
    </row>
    <row r="189" spans="3:9" s="20" customFormat="1" x14ac:dyDescent="0.25">
      <c r="C189" s="231"/>
      <c r="I189" s="138"/>
    </row>
    <row r="190" spans="3:9" s="20" customFormat="1" x14ac:dyDescent="0.25">
      <c r="C190" s="231"/>
      <c r="I190" s="138"/>
    </row>
    <row r="191" spans="3:9" s="20" customFormat="1" x14ac:dyDescent="0.25">
      <c r="C191" s="231"/>
      <c r="I191" s="138"/>
    </row>
    <row r="192" spans="3:9" s="20" customFormat="1" x14ac:dyDescent="0.25">
      <c r="C192" s="231"/>
      <c r="I192" s="138"/>
    </row>
    <row r="193" spans="3:9" s="20" customFormat="1" x14ac:dyDescent="0.25">
      <c r="C193" s="231"/>
      <c r="I193" s="138"/>
    </row>
    <row r="194" spans="3:9" s="20" customFormat="1" x14ac:dyDescent="0.25">
      <c r="C194" s="231"/>
      <c r="I194" s="138"/>
    </row>
    <row r="195" spans="3:9" s="20" customFormat="1" x14ac:dyDescent="0.25">
      <c r="C195" s="231"/>
      <c r="I195" s="138"/>
    </row>
    <row r="196" spans="3:9" s="20" customFormat="1" x14ac:dyDescent="0.25">
      <c r="C196" s="231"/>
      <c r="I196" s="138"/>
    </row>
    <row r="197" spans="3:9" s="20" customFormat="1" x14ac:dyDescent="0.25">
      <c r="C197" s="231"/>
      <c r="I197" s="138"/>
    </row>
    <row r="198" spans="3:9" s="20" customFormat="1" x14ac:dyDescent="0.25">
      <c r="C198" s="231"/>
      <c r="I198" s="138"/>
    </row>
    <row r="199" spans="3:9" s="20" customFormat="1" x14ac:dyDescent="0.25">
      <c r="C199" s="231"/>
      <c r="I199" s="138"/>
    </row>
    <row r="200" spans="3:9" s="20" customFormat="1" x14ac:dyDescent="0.25">
      <c r="C200" s="231"/>
      <c r="I200" s="138"/>
    </row>
    <row r="201" spans="3:9" s="20" customFormat="1" x14ac:dyDescent="0.25">
      <c r="C201" s="231"/>
      <c r="I201" s="138"/>
    </row>
    <row r="202" spans="3:9" s="20" customFormat="1" x14ac:dyDescent="0.25">
      <c r="C202" s="231"/>
      <c r="I202" s="138"/>
    </row>
    <row r="203" spans="3:9" s="20" customFormat="1" x14ac:dyDescent="0.25">
      <c r="C203" s="231"/>
      <c r="I203" s="138"/>
    </row>
    <row r="204" spans="3:9" s="20" customFormat="1" x14ac:dyDescent="0.25">
      <c r="C204" s="231"/>
      <c r="I204" s="138"/>
    </row>
    <row r="205" spans="3:9" s="20" customFormat="1" x14ac:dyDescent="0.25">
      <c r="C205" s="231"/>
      <c r="I205" s="138"/>
    </row>
    <row r="206" spans="3:9" s="20" customFormat="1" x14ac:dyDescent="0.25">
      <c r="C206" s="231"/>
      <c r="I206" s="138"/>
    </row>
    <row r="207" spans="3:9" s="20" customFormat="1" x14ac:dyDescent="0.25">
      <c r="C207" s="231"/>
      <c r="I207" s="138"/>
    </row>
    <row r="208" spans="3:9" s="20" customFormat="1" x14ac:dyDescent="0.25">
      <c r="C208" s="231"/>
      <c r="I208" s="138"/>
    </row>
    <row r="209" spans="3:9" s="20" customFormat="1" x14ac:dyDescent="0.25">
      <c r="C209" s="231"/>
      <c r="I209" s="138"/>
    </row>
    <row r="210" spans="3:9" s="20" customFormat="1" x14ac:dyDescent="0.25">
      <c r="C210" s="231"/>
      <c r="I210" s="138"/>
    </row>
    <row r="211" spans="3:9" s="20" customFormat="1" x14ac:dyDescent="0.25">
      <c r="C211" s="231"/>
      <c r="I211" s="138"/>
    </row>
    <row r="212" spans="3:9" s="20" customFormat="1" x14ac:dyDescent="0.25">
      <c r="C212" s="231"/>
      <c r="I212" s="138"/>
    </row>
    <row r="213" spans="3:9" s="20" customFormat="1" x14ac:dyDescent="0.25">
      <c r="C213" s="231"/>
      <c r="I213" s="138"/>
    </row>
    <row r="214" spans="3:9" s="20" customFormat="1" x14ac:dyDescent="0.25">
      <c r="C214" s="231"/>
      <c r="I214" s="138"/>
    </row>
    <row r="215" spans="3:9" s="20" customFormat="1" x14ac:dyDescent="0.25">
      <c r="C215" s="231"/>
      <c r="I215" s="138"/>
    </row>
    <row r="216" spans="3:9" s="20" customFormat="1" x14ac:dyDescent="0.25">
      <c r="C216" s="231"/>
      <c r="I216" s="138"/>
    </row>
    <row r="217" spans="3:9" s="20" customFormat="1" x14ac:dyDescent="0.25">
      <c r="C217" s="231"/>
      <c r="I217" s="138"/>
    </row>
    <row r="218" spans="3:9" s="20" customFormat="1" x14ac:dyDescent="0.25">
      <c r="C218" s="231"/>
      <c r="I218" s="138"/>
    </row>
    <row r="219" spans="3:9" s="20" customFormat="1" x14ac:dyDescent="0.25">
      <c r="C219" s="231"/>
      <c r="I219" s="138"/>
    </row>
    <row r="220" spans="3:9" s="20" customFormat="1" x14ac:dyDescent="0.25">
      <c r="C220" s="231"/>
      <c r="I220" s="138"/>
    </row>
    <row r="221" spans="3:9" s="20" customFormat="1" x14ac:dyDescent="0.25">
      <c r="C221" s="231"/>
      <c r="I221" s="138"/>
    </row>
    <row r="222" spans="3:9" s="20" customFormat="1" x14ac:dyDescent="0.25">
      <c r="C222" s="231"/>
      <c r="I222" s="138"/>
    </row>
    <row r="223" spans="3:9" s="20" customFormat="1" x14ac:dyDescent="0.25">
      <c r="C223" s="231"/>
      <c r="I223" s="138"/>
    </row>
    <row r="224" spans="3:9" s="20" customFormat="1" x14ac:dyDescent="0.25">
      <c r="C224" s="231"/>
      <c r="I224" s="138"/>
    </row>
    <row r="225" spans="3:9" s="20" customFormat="1" x14ac:dyDescent="0.25">
      <c r="C225" s="231"/>
      <c r="I225" s="138"/>
    </row>
    <row r="226" spans="3:9" s="20" customFormat="1" x14ac:dyDescent="0.25">
      <c r="C226" s="231"/>
      <c r="I226" s="138"/>
    </row>
    <row r="227" spans="3:9" s="20" customFormat="1" x14ac:dyDescent="0.25">
      <c r="C227" s="231"/>
      <c r="I227" s="138"/>
    </row>
    <row r="228" spans="3:9" s="20" customFormat="1" x14ac:dyDescent="0.25">
      <c r="C228" s="231"/>
      <c r="I228" s="138"/>
    </row>
    <row r="229" spans="3:9" s="20" customFormat="1" x14ac:dyDescent="0.25">
      <c r="C229" s="231"/>
      <c r="I229" s="138"/>
    </row>
    <row r="230" spans="3:9" s="20" customFormat="1" x14ac:dyDescent="0.25">
      <c r="C230" s="231"/>
      <c r="I230" s="138"/>
    </row>
    <row r="231" spans="3:9" s="20" customFormat="1" x14ac:dyDescent="0.25">
      <c r="C231" s="231"/>
      <c r="I231" s="138"/>
    </row>
    <row r="232" spans="3:9" s="20" customFormat="1" x14ac:dyDescent="0.25">
      <c r="C232" s="231"/>
      <c r="I232" s="138"/>
    </row>
    <row r="233" spans="3:9" s="20" customFormat="1" x14ac:dyDescent="0.25">
      <c r="C233" s="231"/>
      <c r="I233" s="138"/>
    </row>
    <row r="234" spans="3:9" s="20" customFormat="1" x14ac:dyDescent="0.25">
      <c r="C234" s="231"/>
      <c r="I234" s="138"/>
    </row>
    <row r="235" spans="3:9" s="20" customFormat="1" x14ac:dyDescent="0.25">
      <c r="C235" s="231"/>
      <c r="I235" s="138"/>
    </row>
    <row r="236" spans="3:9" s="20" customFormat="1" x14ac:dyDescent="0.25">
      <c r="C236" s="231"/>
      <c r="I236" s="138"/>
    </row>
    <row r="237" spans="3:9" s="20" customFormat="1" x14ac:dyDescent="0.25">
      <c r="C237" s="231"/>
      <c r="I237" s="138"/>
    </row>
    <row r="238" spans="3:9" s="20" customFormat="1" x14ac:dyDescent="0.25">
      <c r="C238" s="231"/>
      <c r="I238" s="138"/>
    </row>
    <row r="239" spans="3:9" s="20" customFormat="1" x14ac:dyDescent="0.25">
      <c r="C239" s="231"/>
      <c r="I239" s="138"/>
    </row>
    <row r="240" spans="3:9" s="20" customFormat="1" x14ac:dyDescent="0.25">
      <c r="C240" s="231"/>
      <c r="I240" s="138"/>
    </row>
    <row r="241" spans="3:9" s="20" customFormat="1" x14ac:dyDescent="0.25">
      <c r="C241" s="231"/>
      <c r="I241" s="138"/>
    </row>
    <row r="242" spans="3:9" s="20" customFormat="1" x14ac:dyDescent="0.25">
      <c r="C242" s="231"/>
      <c r="I242" s="138"/>
    </row>
    <row r="243" spans="3:9" s="20" customFormat="1" x14ac:dyDescent="0.25">
      <c r="C243" s="231"/>
      <c r="I243" s="138"/>
    </row>
    <row r="244" spans="3:9" s="20" customFormat="1" x14ac:dyDescent="0.25">
      <c r="C244" s="231"/>
      <c r="I244" s="138"/>
    </row>
    <row r="245" spans="3:9" s="20" customFormat="1" x14ac:dyDescent="0.25">
      <c r="C245" s="231"/>
      <c r="I245" s="138"/>
    </row>
    <row r="246" spans="3:9" s="20" customFormat="1" x14ac:dyDescent="0.25">
      <c r="C246" s="231"/>
      <c r="I246" s="138"/>
    </row>
    <row r="247" spans="3:9" s="20" customFormat="1" x14ac:dyDescent="0.25">
      <c r="C247" s="231"/>
      <c r="I247" s="138"/>
    </row>
    <row r="248" spans="3:9" s="20" customFormat="1" x14ac:dyDescent="0.25">
      <c r="C248" s="231"/>
      <c r="I248" s="138"/>
    </row>
    <row r="249" spans="3:9" s="20" customFormat="1" x14ac:dyDescent="0.25">
      <c r="C249" s="231"/>
      <c r="I249" s="138"/>
    </row>
    <row r="250" spans="3:9" s="20" customFormat="1" x14ac:dyDescent="0.25">
      <c r="C250" s="231"/>
      <c r="I250" s="138"/>
    </row>
    <row r="251" spans="3:9" s="20" customFormat="1" x14ac:dyDescent="0.25">
      <c r="C251" s="231"/>
      <c r="I251" s="138"/>
    </row>
    <row r="252" spans="3:9" s="20" customFormat="1" x14ac:dyDescent="0.25">
      <c r="C252" s="231"/>
      <c r="I252" s="138"/>
    </row>
    <row r="253" spans="3:9" s="20" customFormat="1" x14ac:dyDescent="0.25">
      <c r="C253" s="231"/>
      <c r="I253" s="138"/>
    </row>
    <row r="254" spans="3:9" s="20" customFormat="1" x14ac:dyDescent="0.25">
      <c r="C254" s="231"/>
      <c r="I254" s="138"/>
    </row>
    <row r="255" spans="3:9" s="20" customFormat="1" x14ac:dyDescent="0.25">
      <c r="C255" s="231"/>
      <c r="I255" s="138"/>
    </row>
    <row r="256" spans="3:9" s="20" customFormat="1" x14ac:dyDescent="0.25">
      <c r="C256" s="231"/>
      <c r="I256" s="138"/>
    </row>
    <row r="257" spans="3:9" s="20" customFormat="1" x14ac:dyDescent="0.25">
      <c r="C257" s="231"/>
      <c r="I257" s="138"/>
    </row>
    <row r="258" spans="3:9" s="20" customFormat="1" x14ac:dyDescent="0.25">
      <c r="C258" s="231"/>
      <c r="I258" s="138"/>
    </row>
    <row r="259" spans="3:9" s="20" customFormat="1" x14ac:dyDescent="0.25">
      <c r="C259" s="231"/>
      <c r="I259" s="138"/>
    </row>
    <row r="260" spans="3:9" s="20" customFormat="1" x14ac:dyDescent="0.25">
      <c r="C260" s="231"/>
      <c r="I260" s="138"/>
    </row>
    <row r="261" spans="3:9" s="20" customFormat="1" x14ac:dyDescent="0.25">
      <c r="C261" s="231"/>
      <c r="I261" s="138"/>
    </row>
    <row r="262" spans="3:9" s="20" customFormat="1" x14ac:dyDescent="0.25">
      <c r="C262" s="231"/>
      <c r="I262" s="138"/>
    </row>
    <row r="263" spans="3:9" s="20" customFormat="1" x14ac:dyDescent="0.25">
      <c r="C263" s="231"/>
      <c r="I263" s="138"/>
    </row>
    <row r="264" spans="3:9" s="20" customFormat="1" x14ac:dyDescent="0.25">
      <c r="C264" s="231"/>
      <c r="I264" s="138"/>
    </row>
    <row r="265" spans="3:9" s="20" customFormat="1" x14ac:dyDescent="0.25">
      <c r="C265" s="231"/>
      <c r="I265" s="138"/>
    </row>
    <row r="266" spans="3:9" s="20" customFormat="1" x14ac:dyDescent="0.25">
      <c r="C266" s="231"/>
      <c r="I266" s="138"/>
    </row>
    <row r="267" spans="3:9" s="20" customFormat="1" x14ac:dyDescent="0.25">
      <c r="C267" s="231"/>
      <c r="I267" s="138"/>
    </row>
    <row r="268" spans="3:9" s="20" customFormat="1" x14ac:dyDescent="0.25">
      <c r="C268" s="231"/>
      <c r="I268" s="138"/>
    </row>
    <row r="269" spans="3:9" s="20" customFormat="1" x14ac:dyDescent="0.25">
      <c r="C269" s="231"/>
      <c r="I269" s="138"/>
    </row>
    <row r="270" spans="3:9" s="20" customFormat="1" x14ac:dyDescent="0.25">
      <c r="C270" s="231"/>
      <c r="I270" s="138"/>
    </row>
    <row r="271" spans="3:9" s="20" customFormat="1" x14ac:dyDescent="0.25">
      <c r="C271" s="231"/>
      <c r="I271" s="138"/>
    </row>
    <row r="272" spans="3:9" s="20" customFormat="1" x14ac:dyDescent="0.25">
      <c r="C272" s="231"/>
      <c r="I272" s="138"/>
    </row>
    <row r="273" spans="3:9" s="20" customFormat="1" x14ac:dyDescent="0.25">
      <c r="C273" s="231"/>
      <c r="I273" s="138"/>
    </row>
    <row r="274" spans="3:9" s="20" customFormat="1" x14ac:dyDescent="0.25">
      <c r="C274" s="231"/>
      <c r="I274" s="138"/>
    </row>
    <row r="275" spans="3:9" s="20" customFormat="1" x14ac:dyDescent="0.25">
      <c r="C275" s="231"/>
      <c r="I275" s="138"/>
    </row>
    <row r="276" spans="3:9" s="20" customFormat="1" x14ac:dyDescent="0.25">
      <c r="C276" s="231"/>
      <c r="I276" s="138"/>
    </row>
    <row r="277" spans="3:9" s="20" customFormat="1" x14ac:dyDescent="0.25">
      <c r="C277" s="231"/>
      <c r="I277" s="138"/>
    </row>
    <row r="278" spans="3:9" s="20" customFormat="1" x14ac:dyDescent="0.25">
      <c r="C278" s="231"/>
      <c r="I278" s="138"/>
    </row>
    <row r="279" spans="3:9" s="20" customFormat="1" x14ac:dyDescent="0.25">
      <c r="C279" s="231"/>
      <c r="I279" s="138"/>
    </row>
    <row r="280" spans="3:9" s="20" customFormat="1" x14ac:dyDescent="0.25">
      <c r="C280" s="231"/>
      <c r="I280" s="138"/>
    </row>
    <row r="281" spans="3:9" s="20" customFormat="1" x14ac:dyDescent="0.25">
      <c r="C281" s="231"/>
      <c r="I281" s="138"/>
    </row>
    <row r="282" spans="3:9" s="20" customFormat="1" x14ac:dyDescent="0.25">
      <c r="C282" s="231"/>
      <c r="I282" s="138"/>
    </row>
    <row r="283" spans="3:9" s="20" customFormat="1" x14ac:dyDescent="0.25">
      <c r="C283" s="231"/>
      <c r="I283" s="138"/>
    </row>
    <row r="284" spans="3:9" s="20" customFormat="1" x14ac:dyDescent="0.25">
      <c r="C284" s="231"/>
      <c r="I284" s="138"/>
    </row>
    <row r="285" spans="3:9" s="20" customFormat="1" x14ac:dyDescent="0.25">
      <c r="C285" s="231"/>
      <c r="I285" s="138"/>
    </row>
    <row r="286" spans="3:9" s="20" customFormat="1" x14ac:dyDescent="0.25">
      <c r="C286" s="231"/>
      <c r="I286" s="138"/>
    </row>
    <row r="287" spans="3:9" s="20" customFormat="1" x14ac:dyDescent="0.25">
      <c r="C287" s="231"/>
      <c r="I287" s="138"/>
    </row>
    <row r="288" spans="3:9" s="20" customFormat="1" x14ac:dyDescent="0.25">
      <c r="C288" s="231"/>
      <c r="I288" s="138"/>
    </row>
    <row r="289" spans="3:9" s="20" customFormat="1" x14ac:dyDescent="0.25">
      <c r="C289" s="231"/>
      <c r="I289" s="138"/>
    </row>
    <row r="290" spans="3:9" s="20" customFormat="1" x14ac:dyDescent="0.25">
      <c r="C290" s="231"/>
      <c r="I290" s="138"/>
    </row>
    <row r="291" spans="3:9" s="20" customFormat="1" x14ac:dyDescent="0.25">
      <c r="C291" s="231"/>
      <c r="I291" s="138"/>
    </row>
    <row r="292" spans="3:9" s="20" customFormat="1" x14ac:dyDescent="0.25">
      <c r="C292" s="231"/>
      <c r="I292" s="138"/>
    </row>
    <row r="293" spans="3:9" s="20" customFormat="1" x14ac:dyDescent="0.25">
      <c r="C293" s="231"/>
      <c r="I293" s="138"/>
    </row>
    <row r="294" spans="3:9" s="20" customFormat="1" x14ac:dyDescent="0.25">
      <c r="C294" s="231"/>
      <c r="I294" s="138"/>
    </row>
    <row r="295" spans="3:9" s="20" customFormat="1" x14ac:dyDescent="0.25">
      <c r="C295" s="231"/>
      <c r="I295" s="138"/>
    </row>
    <row r="296" spans="3:9" s="20" customFormat="1" x14ac:dyDescent="0.25">
      <c r="C296" s="231"/>
      <c r="I296" s="138"/>
    </row>
    <row r="297" spans="3:9" s="20" customFormat="1" x14ac:dyDescent="0.25">
      <c r="C297" s="231"/>
      <c r="I297" s="138"/>
    </row>
    <row r="298" spans="3:9" s="20" customFormat="1" x14ac:dyDescent="0.25">
      <c r="C298" s="231"/>
      <c r="I298" s="138"/>
    </row>
    <row r="299" spans="3:9" s="20" customFormat="1" x14ac:dyDescent="0.25">
      <c r="C299" s="231"/>
      <c r="I299" s="138"/>
    </row>
    <row r="300" spans="3:9" s="20" customFormat="1" x14ac:dyDescent="0.25">
      <c r="C300" s="231"/>
      <c r="I300" s="138"/>
    </row>
    <row r="301" spans="3:9" s="20" customFormat="1" x14ac:dyDescent="0.25">
      <c r="C301" s="231"/>
      <c r="I301" s="138"/>
    </row>
    <row r="302" spans="3:9" s="20" customFormat="1" x14ac:dyDescent="0.25">
      <c r="C302" s="231"/>
      <c r="I302" s="138"/>
    </row>
    <row r="303" spans="3:9" s="20" customFormat="1" x14ac:dyDescent="0.25">
      <c r="C303" s="231"/>
      <c r="I303" s="138"/>
    </row>
    <row r="304" spans="3:9" s="20" customFormat="1" x14ac:dyDescent="0.25">
      <c r="C304" s="231"/>
      <c r="I304" s="138"/>
    </row>
    <row r="305" spans="3:9" s="20" customFormat="1" x14ac:dyDescent="0.25">
      <c r="C305" s="231"/>
      <c r="I305" s="138"/>
    </row>
    <row r="306" spans="3:9" s="20" customFormat="1" x14ac:dyDescent="0.25">
      <c r="C306" s="231"/>
      <c r="I306" s="138"/>
    </row>
    <row r="307" spans="3:9" s="20" customFormat="1" x14ac:dyDescent="0.25">
      <c r="C307" s="231"/>
      <c r="I307" s="138"/>
    </row>
    <row r="308" spans="3:9" s="20" customFormat="1" x14ac:dyDescent="0.25">
      <c r="C308" s="231"/>
      <c r="I308" s="138"/>
    </row>
    <row r="309" spans="3:9" s="20" customFormat="1" x14ac:dyDescent="0.25">
      <c r="C309" s="231"/>
      <c r="I309" s="138"/>
    </row>
    <row r="310" spans="3:9" s="20" customFormat="1" x14ac:dyDescent="0.25">
      <c r="C310" s="231"/>
      <c r="I310" s="138"/>
    </row>
    <row r="311" spans="3:9" s="20" customFormat="1" x14ac:dyDescent="0.25">
      <c r="C311" s="231"/>
    </row>
    <row r="312" spans="3:9" s="20" customFormat="1" x14ac:dyDescent="0.25">
      <c r="C312" s="231"/>
    </row>
    <row r="313" spans="3:9" s="20" customFormat="1" x14ac:dyDescent="0.25">
      <c r="C313" s="231"/>
    </row>
    <row r="314" spans="3:9" s="20" customFormat="1" x14ac:dyDescent="0.25">
      <c r="C314" s="231"/>
    </row>
    <row r="315" spans="3:9" s="20" customFormat="1" x14ac:dyDescent="0.25">
      <c r="C315" s="231"/>
    </row>
    <row r="316" spans="3:9" s="20" customFormat="1" x14ac:dyDescent="0.25">
      <c r="C316" s="231"/>
    </row>
    <row r="317" spans="3:9" s="20" customFormat="1" x14ac:dyDescent="0.25">
      <c r="C317" s="231"/>
    </row>
    <row r="318" spans="3:9" s="20" customFormat="1" x14ac:dyDescent="0.25">
      <c r="C318" s="231"/>
    </row>
    <row r="319" spans="3:9" s="20" customFormat="1" x14ac:dyDescent="0.25">
      <c r="C319" s="231"/>
    </row>
    <row r="320" spans="3:9" s="20" customFormat="1" x14ac:dyDescent="0.25">
      <c r="C320" s="231"/>
    </row>
    <row r="321" spans="3:3" s="20" customFormat="1" x14ac:dyDescent="0.25">
      <c r="C321" s="231"/>
    </row>
    <row r="322" spans="3:3" s="20" customFormat="1" x14ac:dyDescent="0.25">
      <c r="C322" s="231"/>
    </row>
    <row r="323" spans="3:3" s="20" customFormat="1" x14ac:dyDescent="0.25">
      <c r="C323" s="231"/>
    </row>
    <row r="324" spans="3:3" s="20" customFormat="1" x14ac:dyDescent="0.25">
      <c r="C324" s="231"/>
    </row>
    <row r="325" spans="3:3" s="20" customFormat="1" x14ac:dyDescent="0.25">
      <c r="C325" s="231"/>
    </row>
    <row r="326" spans="3:3" s="20" customFormat="1" x14ac:dyDescent="0.25">
      <c r="C326" s="231"/>
    </row>
    <row r="327" spans="3:3" s="20" customFormat="1" x14ac:dyDescent="0.25">
      <c r="C327" s="231"/>
    </row>
    <row r="328" spans="3:3" s="20" customFormat="1" x14ac:dyDescent="0.25">
      <c r="C328" s="231"/>
    </row>
    <row r="329" spans="3:3" s="20" customFormat="1" x14ac:dyDescent="0.25">
      <c r="C329" s="231"/>
    </row>
    <row r="330" spans="3:3" s="20" customFormat="1" x14ac:dyDescent="0.25">
      <c r="C330" s="231"/>
    </row>
    <row r="331" spans="3:3" s="20" customFormat="1" x14ac:dyDescent="0.25">
      <c r="C331" s="231"/>
    </row>
    <row r="332" spans="3:3" s="20" customFormat="1" x14ac:dyDescent="0.25">
      <c r="C332" s="231"/>
    </row>
    <row r="333" spans="3:3" s="20" customFormat="1" x14ac:dyDescent="0.25">
      <c r="C333" s="231"/>
    </row>
    <row r="334" spans="3:3" s="20" customFormat="1" x14ac:dyDescent="0.25">
      <c r="C334" s="231"/>
    </row>
    <row r="335" spans="3:3" s="20" customFormat="1" x14ac:dyDescent="0.25">
      <c r="C335" s="231"/>
    </row>
    <row r="336" spans="3:3" s="20" customFormat="1" x14ac:dyDescent="0.25">
      <c r="C336" s="231"/>
    </row>
    <row r="337" spans="3:3" s="20" customFormat="1" x14ac:dyDescent="0.25">
      <c r="C337" s="231"/>
    </row>
    <row r="338" spans="3:3" s="20" customFormat="1" x14ac:dyDescent="0.25">
      <c r="C338" s="231"/>
    </row>
    <row r="339" spans="3:3" s="20" customFormat="1" x14ac:dyDescent="0.25">
      <c r="C339" s="231"/>
    </row>
    <row r="340" spans="3:3" s="20" customFormat="1" x14ac:dyDescent="0.25">
      <c r="C340" s="231"/>
    </row>
    <row r="341" spans="3:3" s="20" customFormat="1" x14ac:dyDescent="0.25">
      <c r="C341" s="231"/>
    </row>
    <row r="342" spans="3:3" s="20" customFormat="1" x14ac:dyDescent="0.25">
      <c r="C342" s="231"/>
    </row>
    <row r="343" spans="3:3" s="20" customFormat="1" x14ac:dyDescent="0.25">
      <c r="C343" s="231"/>
    </row>
    <row r="344" spans="3:3" s="20" customFormat="1" x14ac:dyDescent="0.25">
      <c r="C344" s="231"/>
    </row>
    <row r="345" spans="3:3" s="20" customFormat="1" x14ac:dyDescent="0.25">
      <c r="C345" s="231"/>
    </row>
    <row r="346" spans="3:3" s="20" customFormat="1" x14ac:dyDescent="0.25">
      <c r="C346" s="231"/>
    </row>
    <row r="347" spans="3:3" s="20" customFormat="1" x14ac:dyDescent="0.25">
      <c r="C347" s="231"/>
    </row>
    <row r="348" spans="3:3" s="20" customFormat="1" x14ac:dyDescent="0.25">
      <c r="C348" s="231"/>
    </row>
    <row r="349" spans="3:3" s="20" customFormat="1" x14ac:dyDescent="0.25">
      <c r="C349" s="231"/>
    </row>
    <row r="350" spans="3:3" s="20" customFormat="1" x14ac:dyDescent="0.25">
      <c r="C350" s="231"/>
    </row>
    <row r="351" spans="3:3" s="20" customFormat="1" x14ac:dyDescent="0.25">
      <c r="C351" s="231"/>
    </row>
    <row r="352" spans="3:3" s="20" customFormat="1" x14ac:dyDescent="0.25">
      <c r="C352" s="231"/>
    </row>
    <row r="353" spans="3:3" s="20" customFormat="1" x14ac:dyDescent="0.25">
      <c r="C353" s="231"/>
    </row>
    <row r="354" spans="3:3" s="20" customFormat="1" x14ac:dyDescent="0.25">
      <c r="C354" s="231"/>
    </row>
    <row r="355" spans="3:3" s="20" customFormat="1" x14ac:dyDescent="0.25">
      <c r="C355" s="231"/>
    </row>
    <row r="356" spans="3:3" s="20" customFormat="1" x14ac:dyDescent="0.25">
      <c r="C356" s="231"/>
    </row>
    <row r="357" spans="3:3" s="20" customFormat="1" x14ac:dyDescent="0.25">
      <c r="C357" s="231"/>
    </row>
    <row r="358" spans="3:3" s="20" customFormat="1" x14ac:dyDescent="0.25">
      <c r="C358" s="231"/>
    </row>
    <row r="359" spans="3:3" s="20" customFormat="1" x14ac:dyDescent="0.25">
      <c r="C359" s="231"/>
    </row>
    <row r="360" spans="3:3" s="20" customFormat="1" x14ac:dyDescent="0.25">
      <c r="C360" s="231"/>
    </row>
    <row r="361" spans="3:3" s="20" customFormat="1" x14ac:dyDescent="0.25">
      <c r="C361" s="231"/>
    </row>
    <row r="362" spans="3:3" s="20" customFormat="1" x14ac:dyDescent="0.25">
      <c r="C362" s="231"/>
    </row>
    <row r="363" spans="3:3" s="20" customFormat="1" x14ac:dyDescent="0.25">
      <c r="C363" s="231"/>
    </row>
    <row r="364" spans="3:3" s="20" customFormat="1" x14ac:dyDescent="0.25">
      <c r="C364" s="231"/>
    </row>
    <row r="365" spans="3:3" s="20" customFormat="1" x14ac:dyDescent="0.25">
      <c r="C365" s="231"/>
    </row>
    <row r="366" spans="3:3" s="20" customFormat="1" x14ac:dyDescent="0.25">
      <c r="C366" s="231"/>
    </row>
    <row r="367" spans="3:3" s="20" customFormat="1" x14ac:dyDescent="0.25">
      <c r="C367" s="231"/>
    </row>
    <row r="368" spans="3:3" s="20" customFormat="1" x14ac:dyDescent="0.25">
      <c r="C368" s="231"/>
    </row>
    <row r="369" spans="3:3" s="20" customFormat="1" x14ac:dyDescent="0.25">
      <c r="C369" s="231"/>
    </row>
    <row r="370" spans="3:3" s="20" customFormat="1" x14ac:dyDescent="0.25">
      <c r="C370" s="231"/>
    </row>
    <row r="371" spans="3:3" s="20" customFormat="1" x14ac:dyDescent="0.25">
      <c r="C371" s="231"/>
    </row>
    <row r="372" spans="3:3" s="20" customFormat="1" x14ac:dyDescent="0.25">
      <c r="C372" s="231"/>
    </row>
    <row r="373" spans="3:3" s="20" customFormat="1" x14ac:dyDescent="0.25">
      <c r="C373" s="231"/>
    </row>
    <row r="374" spans="3:3" s="20" customFormat="1" x14ac:dyDescent="0.25">
      <c r="C374" s="231"/>
    </row>
    <row r="375" spans="3:3" s="20" customFormat="1" x14ac:dyDescent="0.25">
      <c r="C375" s="231"/>
    </row>
    <row r="376" spans="3:3" s="20" customFormat="1" x14ac:dyDescent="0.25">
      <c r="C376" s="231"/>
    </row>
    <row r="377" spans="3:3" s="20" customFormat="1" x14ac:dyDescent="0.25">
      <c r="C377" s="231"/>
    </row>
    <row r="378" spans="3:3" s="20" customFormat="1" x14ac:dyDescent="0.25">
      <c r="C378" s="231"/>
    </row>
    <row r="379" spans="3:3" s="20" customFormat="1" x14ac:dyDescent="0.25">
      <c r="C379" s="231"/>
    </row>
    <row r="380" spans="3:3" s="20" customFormat="1" x14ac:dyDescent="0.25">
      <c r="C380" s="231"/>
    </row>
    <row r="381" spans="3:3" s="20" customFormat="1" x14ac:dyDescent="0.25">
      <c r="C381" s="231"/>
    </row>
    <row r="382" spans="3:3" s="20" customFormat="1" x14ac:dyDescent="0.25">
      <c r="C382" s="231"/>
    </row>
    <row r="383" spans="3:3" s="20" customFormat="1" x14ac:dyDescent="0.25">
      <c r="C383" s="231"/>
    </row>
    <row r="384" spans="3:3" s="20" customFormat="1" x14ac:dyDescent="0.25">
      <c r="C384" s="231"/>
    </row>
    <row r="385" spans="3:3" s="20" customFormat="1" x14ac:dyDescent="0.25">
      <c r="C385" s="231"/>
    </row>
    <row r="386" spans="3:3" s="20" customFormat="1" x14ac:dyDescent="0.25">
      <c r="C386" s="231"/>
    </row>
    <row r="387" spans="3:3" s="20" customFormat="1" x14ac:dyDescent="0.25">
      <c r="C387" s="231"/>
    </row>
    <row r="388" spans="3:3" s="20" customFormat="1" x14ac:dyDescent="0.25">
      <c r="C388" s="231"/>
    </row>
    <row r="389" spans="3:3" s="20" customFormat="1" x14ac:dyDescent="0.25">
      <c r="C389" s="231"/>
    </row>
    <row r="390" spans="3:3" s="20" customFormat="1" x14ac:dyDescent="0.25">
      <c r="C390" s="231"/>
    </row>
    <row r="391" spans="3:3" s="20" customFormat="1" x14ac:dyDescent="0.25">
      <c r="C391" s="231"/>
    </row>
    <row r="392" spans="3:3" s="20" customFormat="1" x14ac:dyDescent="0.25">
      <c r="C392" s="231"/>
    </row>
    <row r="393" spans="3:3" s="20" customFormat="1" x14ac:dyDescent="0.25">
      <c r="C393" s="231"/>
    </row>
    <row r="394" spans="3:3" s="20" customFormat="1" x14ac:dyDescent="0.25">
      <c r="C394" s="231"/>
    </row>
    <row r="395" spans="3:3" s="20" customFormat="1" x14ac:dyDescent="0.25">
      <c r="C395" s="231"/>
    </row>
    <row r="396" spans="3:3" s="20" customFormat="1" x14ac:dyDescent="0.25">
      <c r="C396" s="231"/>
    </row>
    <row r="397" spans="3:3" s="20" customFormat="1" x14ac:dyDescent="0.25">
      <c r="C397" s="231"/>
    </row>
    <row r="398" spans="3:3" s="20" customFormat="1" x14ac:dyDescent="0.25">
      <c r="C398" s="231"/>
    </row>
    <row r="399" spans="3:3" s="20" customFormat="1" x14ac:dyDescent="0.25">
      <c r="C399" s="231"/>
    </row>
    <row r="400" spans="3:3" s="20" customFormat="1" x14ac:dyDescent="0.25">
      <c r="C400" s="231"/>
    </row>
    <row r="401" spans="3:3" s="20" customFormat="1" x14ac:dyDescent="0.25">
      <c r="C401" s="231"/>
    </row>
    <row r="402" spans="3:3" s="20" customFormat="1" x14ac:dyDescent="0.25">
      <c r="C402" s="231"/>
    </row>
    <row r="403" spans="3:3" s="20" customFormat="1" x14ac:dyDescent="0.25">
      <c r="C403" s="231"/>
    </row>
    <row r="404" spans="3:3" s="20" customFormat="1" x14ac:dyDescent="0.25">
      <c r="C404" s="231"/>
    </row>
    <row r="405" spans="3:3" s="20" customFormat="1" x14ac:dyDescent="0.25">
      <c r="C405" s="231"/>
    </row>
    <row r="406" spans="3:3" s="20" customFormat="1" x14ac:dyDescent="0.25">
      <c r="C406" s="231"/>
    </row>
    <row r="407" spans="3:3" s="20" customFormat="1" x14ac:dyDescent="0.25">
      <c r="C407" s="231"/>
    </row>
    <row r="408" spans="3:3" s="20" customFormat="1" x14ac:dyDescent="0.25">
      <c r="C408" s="231"/>
    </row>
    <row r="409" spans="3:3" s="20" customFormat="1" x14ac:dyDescent="0.25">
      <c r="C409" s="231"/>
    </row>
    <row r="410" spans="3:3" s="20" customFormat="1" x14ac:dyDescent="0.25">
      <c r="C410" s="231"/>
    </row>
    <row r="411" spans="3:3" s="20" customFormat="1" x14ac:dyDescent="0.25">
      <c r="C411" s="231"/>
    </row>
    <row r="412" spans="3:3" s="20" customFormat="1" x14ac:dyDescent="0.25">
      <c r="C412" s="231"/>
    </row>
    <row r="413" spans="3:3" s="20" customFormat="1" x14ac:dyDescent="0.25">
      <c r="C413" s="231"/>
    </row>
    <row r="414" spans="3:3" s="20" customFormat="1" x14ac:dyDescent="0.25">
      <c r="C414" s="231"/>
    </row>
    <row r="415" spans="3:3" s="20" customFormat="1" x14ac:dyDescent="0.25">
      <c r="C415" s="231"/>
    </row>
    <row r="416" spans="3:3" s="20" customFormat="1" x14ac:dyDescent="0.25">
      <c r="C416" s="231"/>
    </row>
    <row r="417" spans="3:3" s="20" customFormat="1" x14ac:dyDescent="0.25">
      <c r="C417" s="231"/>
    </row>
    <row r="418" spans="3:3" s="20" customFormat="1" x14ac:dyDescent="0.25">
      <c r="C418" s="231"/>
    </row>
    <row r="419" spans="3:3" s="20" customFormat="1" x14ac:dyDescent="0.25">
      <c r="C419" s="231"/>
    </row>
    <row r="420" spans="3:3" s="20" customFormat="1" x14ac:dyDescent="0.25">
      <c r="C420" s="231"/>
    </row>
    <row r="421" spans="3:3" s="20" customFormat="1" x14ac:dyDescent="0.25">
      <c r="C421" s="231"/>
    </row>
    <row r="422" spans="3:3" s="20" customFormat="1" x14ac:dyDescent="0.25">
      <c r="C422" s="231"/>
    </row>
    <row r="423" spans="3:3" s="20" customFormat="1" x14ac:dyDescent="0.25">
      <c r="C423" s="231"/>
    </row>
    <row r="424" spans="3:3" s="20" customFormat="1" x14ac:dyDescent="0.25">
      <c r="C424" s="231"/>
    </row>
    <row r="425" spans="3:3" s="20" customFormat="1" x14ac:dyDescent="0.25">
      <c r="C425" s="231"/>
    </row>
    <row r="426" spans="3:3" s="20" customFormat="1" x14ac:dyDescent="0.25">
      <c r="C426" s="231"/>
    </row>
    <row r="427" spans="3:3" s="20" customFormat="1" x14ac:dyDescent="0.25">
      <c r="C427" s="231"/>
    </row>
    <row r="428" spans="3:3" s="20" customFormat="1" x14ac:dyDescent="0.25">
      <c r="C428" s="231"/>
    </row>
    <row r="429" spans="3:3" s="20" customFormat="1" x14ac:dyDescent="0.25">
      <c r="C429" s="231"/>
    </row>
    <row r="430" spans="3:3" s="20" customFormat="1" x14ac:dyDescent="0.25">
      <c r="C430" s="231"/>
    </row>
    <row r="431" spans="3:3" s="20" customFormat="1" x14ac:dyDescent="0.25">
      <c r="C431" s="231"/>
    </row>
    <row r="432" spans="3:3" s="20" customFormat="1" x14ac:dyDescent="0.25">
      <c r="C432" s="231"/>
    </row>
    <row r="433" spans="3:3" s="20" customFormat="1" x14ac:dyDescent="0.25">
      <c r="C433" s="231"/>
    </row>
    <row r="434" spans="3:3" s="20" customFormat="1" x14ac:dyDescent="0.25">
      <c r="C434" s="231"/>
    </row>
    <row r="435" spans="3:3" s="20" customFormat="1" x14ac:dyDescent="0.25">
      <c r="C435" s="231"/>
    </row>
    <row r="436" spans="3:3" s="20" customFormat="1" x14ac:dyDescent="0.25">
      <c r="C436" s="231"/>
    </row>
    <row r="437" spans="3:3" s="20" customFormat="1" x14ac:dyDescent="0.25">
      <c r="C437" s="231"/>
    </row>
    <row r="438" spans="3:3" s="20" customFormat="1" x14ac:dyDescent="0.25">
      <c r="C438" s="231"/>
    </row>
    <row r="439" spans="3:3" s="20" customFormat="1" x14ac:dyDescent="0.25">
      <c r="C439" s="231"/>
    </row>
    <row r="440" spans="3:3" s="20" customFormat="1" x14ac:dyDescent="0.25">
      <c r="C440" s="231"/>
    </row>
    <row r="441" spans="3:3" s="20" customFormat="1" x14ac:dyDescent="0.25">
      <c r="C441" s="231"/>
    </row>
    <row r="442" spans="3:3" s="20" customFormat="1" x14ac:dyDescent="0.25">
      <c r="C442" s="231"/>
    </row>
    <row r="443" spans="3:3" s="20" customFormat="1" x14ac:dyDescent="0.25">
      <c r="C443" s="231"/>
    </row>
    <row r="444" spans="3:3" s="20" customFormat="1" x14ac:dyDescent="0.25">
      <c r="C444" s="231"/>
    </row>
    <row r="445" spans="3:3" s="20" customFormat="1" x14ac:dyDescent="0.25">
      <c r="C445" s="231"/>
    </row>
    <row r="446" spans="3:3" s="20" customFormat="1" x14ac:dyDescent="0.25">
      <c r="C446" s="231"/>
    </row>
    <row r="447" spans="3:3" s="20" customFormat="1" x14ac:dyDescent="0.25">
      <c r="C447" s="231"/>
    </row>
    <row r="448" spans="3:3" s="20" customFormat="1" x14ac:dyDescent="0.25">
      <c r="C448" s="231"/>
    </row>
    <row r="449" spans="3:3" s="20" customFormat="1" x14ac:dyDescent="0.25">
      <c r="C449" s="231"/>
    </row>
    <row r="450" spans="3:3" s="20" customFormat="1" x14ac:dyDescent="0.25">
      <c r="C450" s="231"/>
    </row>
    <row r="451" spans="3:3" s="20" customFormat="1" x14ac:dyDescent="0.25">
      <c r="C451" s="231"/>
    </row>
    <row r="452" spans="3:3" s="20" customFormat="1" x14ac:dyDescent="0.25">
      <c r="C452" s="231"/>
    </row>
    <row r="453" spans="3:3" s="20" customFormat="1" x14ac:dyDescent="0.25">
      <c r="C453" s="231"/>
    </row>
    <row r="454" spans="3:3" s="20" customFormat="1" x14ac:dyDescent="0.25">
      <c r="C454" s="231"/>
    </row>
    <row r="455" spans="3:3" s="20" customFormat="1" x14ac:dyDescent="0.25">
      <c r="C455" s="231"/>
    </row>
    <row r="456" spans="3:3" s="20" customFormat="1" x14ac:dyDescent="0.25">
      <c r="C456" s="231"/>
    </row>
    <row r="457" spans="3:3" s="20" customFormat="1" x14ac:dyDescent="0.25">
      <c r="C457" s="231"/>
    </row>
    <row r="458" spans="3:3" s="20" customFormat="1" x14ac:dyDescent="0.25">
      <c r="C458" s="231"/>
    </row>
    <row r="459" spans="3:3" s="20" customFormat="1" x14ac:dyDescent="0.25">
      <c r="C459" s="231"/>
    </row>
    <row r="460" spans="3:3" s="20" customFormat="1" x14ac:dyDescent="0.25">
      <c r="C460" s="231"/>
    </row>
    <row r="461" spans="3:3" s="20" customFormat="1" x14ac:dyDescent="0.25">
      <c r="C461" s="231"/>
    </row>
    <row r="462" spans="3:3" s="20" customFormat="1" x14ac:dyDescent="0.25">
      <c r="C462" s="231"/>
    </row>
    <row r="463" spans="3:3" s="20" customFormat="1" x14ac:dyDescent="0.25">
      <c r="C463" s="231"/>
    </row>
    <row r="464" spans="3:3" s="20" customFormat="1" x14ac:dyDescent="0.25">
      <c r="C464" s="231"/>
    </row>
    <row r="465" spans="3:3" s="20" customFormat="1" x14ac:dyDescent="0.25">
      <c r="C465" s="231"/>
    </row>
    <row r="466" spans="3:3" s="20" customFormat="1" x14ac:dyDescent="0.25">
      <c r="C466" s="231"/>
    </row>
    <row r="467" spans="3:3" s="20" customFormat="1" x14ac:dyDescent="0.25">
      <c r="C467" s="231"/>
    </row>
    <row r="468" spans="3:3" s="20" customFormat="1" x14ac:dyDescent="0.25">
      <c r="C468" s="231"/>
    </row>
    <row r="469" spans="3:3" s="20" customFormat="1" x14ac:dyDescent="0.25">
      <c r="C469" s="231"/>
    </row>
    <row r="470" spans="3:3" s="20" customFormat="1" x14ac:dyDescent="0.25">
      <c r="C470" s="231"/>
    </row>
    <row r="471" spans="3:3" s="20" customFormat="1" x14ac:dyDescent="0.25">
      <c r="C471" s="231"/>
    </row>
    <row r="472" spans="3:3" s="20" customFormat="1" x14ac:dyDescent="0.25">
      <c r="C472" s="231"/>
    </row>
    <row r="473" spans="3:3" s="20" customFormat="1" x14ac:dyDescent="0.25">
      <c r="C473" s="231"/>
    </row>
    <row r="474" spans="3:3" s="20" customFormat="1" x14ac:dyDescent="0.25">
      <c r="C474" s="231"/>
    </row>
    <row r="475" spans="3:3" s="20" customFormat="1" x14ac:dyDescent="0.25">
      <c r="C475" s="231"/>
    </row>
    <row r="476" spans="3:3" s="20" customFormat="1" x14ac:dyDescent="0.25">
      <c r="C476" s="231"/>
    </row>
    <row r="477" spans="3:3" s="20" customFormat="1" x14ac:dyDescent="0.25">
      <c r="C477" s="231"/>
    </row>
    <row r="478" spans="3:3" s="20" customFormat="1" x14ac:dyDescent="0.25">
      <c r="C478" s="231"/>
    </row>
    <row r="479" spans="3:3" s="20" customFormat="1" x14ac:dyDescent="0.25">
      <c r="C479" s="231"/>
    </row>
    <row r="480" spans="3:3" s="20" customFormat="1" x14ac:dyDescent="0.25">
      <c r="C480" s="231"/>
    </row>
    <row r="481" spans="3:3" s="20" customFormat="1" x14ac:dyDescent="0.25">
      <c r="C481" s="231"/>
    </row>
    <row r="482" spans="3:3" s="20" customFormat="1" x14ac:dyDescent="0.25">
      <c r="C482" s="231"/>
    </row>
    <row r="483" spans="3:3" s="20" customFormat="1" x14ac:dyDescent="0.25">
      <c r="C483" s="231"/>
    </row>
    <row r="484" spans="3:3" s="20" customFormat="1" x14ac:dyDescent="0.25">
      <c r="C484" s="231"/>
    </row>
    <row r="485" spans="3:3" s="20" customFormat="1" x14ac:dyDescent="0.25">
      <c r="C485" s="231"/>
    </row>
    <row r="486" spans="3:3" s="20" customFormat="1" x14ac:dyDescent="0.25">
      <c r="C486" s="231"/>
    </row>
    <row r="487" spans="3:3" s="20" customFormat="1" x14ac:dyDescent="0.25">
      <c r="C487" s="231"/>
    </row>
    <row r="488" spans="3:3" s="20" customFormat="1" x14ac:dyDescent="0.25">
      <c r="C488" s="231"/>
    </row>
    <row r="489" spans="3:3" s="20" customFormat="1" x14ac:dyDescent="0.25">
      <c r="C489" s="231"/>
    </row>
    <row r="490" spans="3:3" s="20" customFormat="1" x14ac:dyDescent="0.25">
      <c r="C490" s="231"/>
    </row>
    <row r="491" spans="3:3" s="20" customFormat="1" x14ac:dyDescent="0.25">
      <c r="C491" s="231"/>
    </row>
    <row r="492" spans="3:3" s="20" customFormat="1" x14ac:dyDescent="0.25">
      <c r="C492" s="231"/>
    </row>
    <row r="493" spans="3:3" s="20" customFormat="1" x14ac:dyDescent="0.25">
      <c r="C493" s="231"/>
    </row>
    <row r="494" spans="3:3" s="20" customFormat="1" x14ac:dyDescent="0.25">
      <c r="C494" s="231"/>
    </row>
    <row r="495" spans="3:3" s="20" customFormat="1" x14ac:dyDescent="0.25">
      <c r="C495" s="231"/>
    </row>
    <row r="496" spans="3:3" s="20" customFormat="1" x14ac:dyDescent="0.25">
      <c r="C496" s="231"/>
    </row>
    <row r="497" spans="3:3" s="20" customFormat="1" x14ac:dyDescent="0.25">
      <c r="C497" s="231"/>
    </row>
    <row r="498" spans="3:3" s="20" customFormat="1" x14ac:dyDescent="0.25">
      <c r="C498" s="231"/>
    </row>
    <row r="499" spans="3:3" s="20" customFormat="1" x14ac:dyDescent="0.25">
      <c r="C499" s="231"/>
    </row>
    <row r="500" spans="3:3" s="20" customFormat="1" x14ac:dyDescent="0.25">
      <c r="C500" s="231"/>
    </row>
    <row r="501" spans="3:3" s="20" customFormat="1" x14ac:dyDescent="0.25">
      <c r="C501" s="231"/>
    </row>
    <row r="502" spans="3:3" s="20" customFormat="1" x14ac:dyDescent="0.25">
      <c r="C502" s="231"/>
    </row>
    <row r="503" spans="3:3" s="20" customFormat="1" x14ac:dyDescent="0.25">
      <c r="C503" s="231"/>
    </row>
    <row r="504" spans="3:3" s="20" customFormat="1" x14ac:dyDescent="0.25">
      <c r="C504" s="231"/>
    </row>
    <row r="505" spans="3:3" s="20" customFormat="1" x14ac:dyDescent="0.25">
      <c r="C505" s="231"/>
    </row>
    <row r="506" spans="3:3" s="20" customFormat="1" x14ac:dyDescent="0.25">
      <c r="C506" s="231"/>
    </row>
    <row r="507" spans="3:3" s="20" customFormat="1" x14ac:dyDescent="0.25">
      <c r="C507" s="231"/>
    </row>
    <row r="508" spans="3:3" s="20" customFormat="1" x14ac:dyDescent="0.25">
      <c r="C508" s="231"/>
    </row>
    <row r="509" spans="3:3" s="20" customFormat="1" x14ac:dyDescent="0.25">
      <c r="C509" s="231"/>
    </row>
    <row r="510" spans="3:3" s="20" customFormat="1" x14ac:dyDescent="0.25">
      <c r="C510" s="231"/>
    </row>
    <row r="511" spans="3:3" s="20" customFormat="1" x14ac:dyDescent="0.25">
      <c r="C511" s="231"/>
    </row>
    <row r="512" spans="3:3" s="20" customFormat="1" x14ac:dyDescent="0.25">
      <c r="C512" s="231"/>
    </row>
    <row r="513" spans="3:3" s="20" customFormat="1" x14ac:dyDescent="0.25">
      <c r="C513" s="231"/>
    </row>
    <row r="514" spans="3:3" s="20" customFormat="1" x14ac:dyDescent="0.25">
      <c r="C514" s="231"/>
    </row>
    <row r="515" spans="3:3" s="20" customFormat="1" x14ac:dyDescent="0.25">
      <c r="C515" s="231"/>
    </row>
    <row r="516" spans="3:3" s="20" customFormat="1" x14ac:dyDescent="0.25">
      <c r="C516" s="231"/>
    </row>
    <row r="517" spans="3:3" s="20" customFormat="1" x14ac:dyDescent="0.25">
      <c r="C517" s="231"/>
    </row>
    <row r="518" spans="3:3" s="20" customFormat="1" x14ac:dyDescent="0.25">
      <c r="C518" s="231"/>
    </row>
    <row r="519" spans="3:3" s="20" customFormat="1" x14ac:dyDescent="0.25">
      <c r="C519" s="231"/>
    </row>
    <row r="520" spans="3:3" s="20" customFormat="1" x14ac:dyDescent="0.25">
      <c r="C520" s="231"/>
    </row>
    <row r="521" spans="3:3" s="20" customFormat="1" x14ac:dyDescent="0.25">
      <c r="C521" s="231"/>
    </row>
    <row r="522" spans="3:3" s="20" customFormat="1" x14ac:dyDescent="0.25">
      <c r="C522" s="231"/>
    </row>
    <row r="523" spans="3:3" s="20" customFormat="1" x14ac:dyDescent="0.25">
      <c r="C523" s="231"/>
    </row>
    <row r="524" spans="3:3" s="20" customFormat="1" x14ac:dyDescent="0.25">
      <c r="C524" s="231"/>
    </row>
    <row r="525" spans="3:3" s="20" customFormat="1" x14ac:dyDescent="0.25">
      <c r="C525" s="231"/>
    </row>
    <row r="526" spans="3:3" s="20" customFormat="1" x14ac:dyDescent="0.25">
      <c r="C526" s="231"/>
    </row>
    <row r="527" spans="3:3" s="20" customFormat="1" x14ac:dyDescent="0.25">
      <c r="C527" s="231"/>
    </row>
    <row r="528" spans="3:3" s="20" customFormat="1" x14ac:dyDescent="0.25">
      <c r="C528" s="231"/>
    </row>
    <row r="529" spans="3:3" s="20" customFormat="1" x14ac:dyDescent="0.25">
      <c r="C529" s="231"/>
    </row>
    <row r="530" spans="3:3" s="20" customFormat="1" x14ac:dyDescent="0.25">
      <c r="C530" s="231"/>
    </row>
    <row r="531" spans="3:3" s="20" customFormat="1" x14ac:dyDescent="0.25">
      <c r="C531" s="231"/>
    </row>
    <row r="532" spans="3:3" s="20" customFormat="1" x14ac:dyDescent="0.25">
      <c r="C532" s="231"/>
    </row>
    <row r="533" spans="3:3" s="20" customFormat="1" x14ac:dyDescent="0.25">
      <c r="C533" s="231"/>
    </row>
    <row r="534" spans="3:3" s="20" customFormat="1" x14ac:dyDescent="0.25">
      <c r="C534" s="231"/>
    </row>
    <row r="535" spans="3:3" s="20" customFormat="1" x14ac:dyDescent="0.25">
      <c r="C535" s="231"/>
    </row>
    <row r="536" spans="3:3" s="20" customFormat="1" x14ac:dyDescent="0.25">
      <c r="C536" s="231"/>
    </row>
    <row r="537" spans="3:3" s="20" customFormat="1" x14ac:dyDescent="0.25">
      <c r="C537" s="231"/>
    </row>
    <row r="538" spans="3:3" s="20" customFormat="1" x14ac:dyDescent="0.25">
      <c r="C538" s="231"/>
    </row>
    <row r="539" spans="3:3" s="20" customFormat="1" x14ac:dyDescent="0.25">
      <c r="C539" s="231"/>
    </row>
    <row r="540" spans="3:3" s="20" customFormat="1" x14ac:dyDescent="0.25">
      <c r="C540" s="231"/>
    </row>
    <row r="541" spans="3:3" s="20" customFormat="1" x14ac:dyDescent="0.25">
      <c r="C541" s="231"/>
    </row>
    <row r="542" spans="3:3" s="20" customFormat="1" x14ac:dyDescent="0.25">
      <c r="C542" s="231"/>
    </row>
    <row r="543" spans="3:3" s="20" customFormat="1" x14ac:dyDescent="0.25">
      <c r="C543" s="231"/>
    </row>
    <row r="544" spans="3:3" s="20" customFormat="1" x14ac:dyDescent="0.25">
      <c r="C544" s="231"/>
    </row>
    <row r="545" spans="3:3" s="20" customFormat="1" x14ac:dyDescent="0.25">
      <c r="C545" s="231"/>
    </row>
    <row r="546" spans="3:3" s="20" customFormat="1" x14ac:dyDescent="0.25">
      <c r="C546" s="231"/>
    </row>
    <row r="547" spans="3:3" s="20" customFormat="1" x14ac:dyDescent="0.25">
      <c r="C547" s="231"/>
    </row>
    <row r="548" spans="3:3" s="20" customFormat="1" x14ac:dyDescent="0.25">
      <c r="C548" s="231"/>
    </row>
    <row r="549" spans="3:3" s="20" customFormat="1" x14ac:dyDescent="0.25">
      <c r="C549" s="231"/>
    </row>
    <row r="550" spans="3:3" s="20" customFormat="1" x14ac:dyDescent="0.25">
      <c r="C550" s="231"/>
    </row>
    <row r="551" spans="3:3" s="20" customFormat="1" x14ac:dyDescent="0.25">
      <c r="C551" s="231"/>
    </row>
    <row r="552" spans="3:3" s="20" customFormat="1" x14ac:dyDescent="0.25">
      <c r="C552" s="231"/>
    </row>
    <row r="553" spans="3:3" s="20" customFormat="1" x14ac:dyDescent="0.25">
      <c r="C553" s="231"/>
    </row>
    <row r="554" spans="3:3" s="20" customFormat="1" x14ac:dyDescent="0.25">
      <c r="C554" s="231"/>
    </row>
    <row r="555" spans="3:3" s="20" customFormat="1" x14ac:dyDescent="0.25">
      <c r="C555" s="231"/>
    </row>
    <row r="556" spans="3:3" s="20" customFormat="1" x14ac:dyDescent="0.25">
      <c r="C556" s="231"/>
    </row>
    <row r="557" spans="3:3" s="20" customFormat="1" x14ac:dyDescent="0.25">
      <c r="C557" s="231"/>
    </row>
    <row r="558" spans="3:3" s="20" customFormat="1" x14ac:dyDescent="0.25">
      <c r="C558" s="231"/>
    </row>
    <row r="559" spans="3:3" s="20" customFormat="1" x14ac:dyDescent="0.25">
      <c r="C559" s="231"/>
    </row>
    <row r="560" spans="3:3" s="20" customFormat="1" x14ac:dyDescent="0.25">
      <c r="C560" s="231"/>
    </row>
    <row r="561" spans="3:3" s="20" customFormat="1" x14ac:dyDescent="0.25">
      <c r="C561" s="231"/>
    </row>
    <row r="562" spans="3:3" s="20" customFormat="1" x14ac:dyDescent="0.25">
      <c r="C562" s="231"/>
    </row>
    <row r="563" spans="3:3" s="20" customFormat="1" x14ac:dyDescent="0.25">
      <c r="C563" s="231"/>
    </row>
    <row r="564" spans="3:3" s="20" customFormat="1" x14ac:dyDescent="0.25">
      <c r="C564" s="231"/>
    </row>
    <row r="565" spans="3:3" s="20" customFormat="1" x14ac:dyDescent="0.25">
      <c r="C565" s="231"/>
    </row>
    <row r="566" spans="3:3" s="20" customFormat="1" x14ac:dyDescent="0.25">
      <c r="C566" s="231"/>
    </row>
    <row r="567" spans="3:3" s="20" customFormat="1" x14ac:dyDescent="0.25">
      <c r="C567" s="231"/>
    </row>
    <row r="568" spans="3:3" s="20" customFormat="1" x14ac:dyDescent="0.25">
      <c r="C568" s="231"/>
    </row>
    <row r="569" spans="3:3" s="20" customFormat="1" x14ac:dyDescent="0.25">
      <c r="C569" s="231"/>
    </row>
    <row r="570" spans="3:3" s="20" customFormat="1" x14ac:dyDescent="0.25">
      <c r="C570" s="231"/>
    </row>
    <row r="571" spans="3:3" s="20" customFormat="1" x14ac:dyDescent="0.25">
      <c r="C571" s="231"/>
    </row>
    <row r="572" spans="3:3" s="20" customFormat="1" x14ac:dyDescent="0.25">
      <c r="C572" s="231"/>
    </row>
    <row r="573" spans="3:3" s="20" customFormat="1" x14ac:dyDescent="0.25">
      <c r="C573" s="231"/>
    </row>
    <row r="574" spans="3:3" s="20" customFormat="1" x14ac:dyDescent="0.25">
      <c r="C574" s="231"/>
    </row>
    <row r="575" spans="3:3" s="20" customFormat="1" x14ac:dyDescent="0.25">
      <c r="C575" s="231"/>
    </row>
    <row r="576" spans="3:3" s="20" customFormat="1" x14ac:dyDescent="0.25">
      <c r="C576" s="231"/>
    </row>
    <row r="577" spans="3:3" s="20" customFormat="1" x14ac:dyDescent="0.25">
      <c r="C577" s="231"/>
    </row>
    <row r="578" spans="3:3" s="20" customFormat="1" x14ac:dyDescent="0.25">
      <c r="C578" s="231"/>
    </row>
    <row r="579" spans="3:3" s="20" customFormat="1" x14ac:dyDescent="0.25">
      <c r="C579" s="231"/>
    </row>
    <row r="580" spans="3:3" s="20" customFormat="1" x14ac:dyDescent="0.25">
      <c r="C580" s="231"/>
    </row>
    <row r="581" spans="3:3" s="20" customFormat="1" x14ac:dyDescent="0.25">
      <c r="C581" s="231"/>
    </row>
    <row r="582" spans="3:3" s="20" customFormat="1" x14ac:dyDescent="0.25">
      <c r="C582" s="231"/>
    </row>
    <row r="583" spans="3:3" s="20" customFormat="1" x14ac:dyDescent="0.25">
      <c r="C583" s="231"/>
    </row>
    <row r="584" spans="3:3" s="20" customFormat="1" x14ac:dyDescent="0.25">
      <c r="C584" s="231"/>
    </row>
    <row r="585" spans="3:3" s="20" customFormat="1" x14ac:dyDescent="0.25">
      <c r="C585" s="231"/>
    </row>
    <row r="586" spans="3:3" s="20" customFormat="1" x14ac:dyDescent="0.25">
      <c r="C586" s="231"/>
    </row>
    <row r="587" spans="3:3" s="20" customFormat="1" x14ac:dyDescent="0.25">
      <c r="C587" s="231"/>
    </row>
    <row r="588" spans="3:3" s="20" customFormat="1" x14ac:dyDescent="0.25">
      <c r="C588" s="231"/>
    </row>
    <row r="589" spans="3:3" s="20" customFormat="1" x14ac:dyDescent="0.25">
      <c r="C589" s="231"/>
    </row>
    <row r="590" spans="3:3" s="20" customFormat="1" x14ac:dyDescent="0.25">
      <c r="C590" s="231"/>
    </row>
    <row r="591" spans="3:3" s="20" customFormat="1" x14ac:dyDescent="0.25">
      <c r="C591" s="231"/>
    </row>
    <row r="592" spans="3:3" s="20" customFormat="1" x14ac:dyDescent="0.25">
      <c r="C592" s="231"/>
    </row>
    <row r="593" spans="3:3" s="20" customFormat="1" x14ac:dyDescent="0.25">
      <c r="C593" s="231"/>
    </row>
    <row r="594" spans="3:3" s="20" customFormat="1" x14ac:dyDescent="0.25">
      <c r="C594" s="231"/>
    </row>
    <row r="595" spans="3:3" s="20" customFormat="1" x14ac:dyDescent="0.25">
      <c r="C595" s="231"/>
    </row>
    <row r="596" spans="3:3" s="20" customFormat="1" x14ac:dyDescent="0.25">
      <c r="C596" s="231"/>
    </row>
    <row r="597" spans="3:3" s="20" customFormat="1" x14ac:dyDescent="0.25">
      <c r="C597" s="231"/>
    </row>
    <row r="598" spans="3:3" s="20" customFormat="1" x14ac:dyDescent="0.25">
      <c r="C598" s="231"/>
    </row>
    <row r="599" spans="3:3" s="20" customFormat="1" x14ac:dyDescent="0.25">
      <c r="C599" s="231"/>
    </row>
    <row r="600" spans="3:3" s="20" customFormat="1" x14ac:dyDescent="0.25">
      <c r="C600" s="231"/>
    </row>
    <row r="601" spans="3:3" s="20" customFormat="1" x14ac:dyDescent="0.25">
      <c r="C601" s="231"/>
    </row>
    <row r="602" spans="3:3" s="20" customFormat="1" x14ac:dyDescent="0.25">
      <c r="C602" s="231"/>
    </row>
    <row r="603" spans="3:3" s="20" customFormat="1" x14ac:dyDescent="0.25">
      <c r="C603" s="231"/>
    </row>
    <row r="604" spans="3:3" s="20" customFormat="1" x14ac:dyDescent="0.25">
      <c r="C604" s="231"/>
    </row>
    <row r="605" spans="3:3" s="20" customFormat="1" x14ac:dyDescent="0.25">
      <c r="C605" s="231"/>
    </row>
    <row r="606" spans="3:3" s="20" customFormat="1" x14ac:dyDescent="0.25">
      <c r="C606" s="231"/>
    </row>
    <row r="607" spans="3:3" s="20" customFormat="1" x14ac:dyDescent="0.25">
      <c r="C607" s="231"/>
    </row>
    <row r="608" spans="3:3" s="20" customFormat="1" x14ac:dyDescent="0.25">
      <c r="C608" s="231"/>
    </row>
    <row r="609" spans="3:3" s="20" customFormat="1" x14ac:dyDescent="0.25">
      <c r="C609" s="231"/>
    </row>
    <row r="610" spans="3:3" s="20" customFormat="1" x14ac:dyDescent="0.25">
      <c r="C610" s="231"/>
    </row>
    <row r="611" spans="3:3" s="20" customFormat="1" x14ac:dyDescent="0.25">
      <c r="C611" s="231"/>
    </row>
    <row r="612" spans="3:3" s="20" customFormat="1" x14ac:dyDescent="0.25">
      <c r="C612" s="231"/>
    </row>
    <row r="613" spans="3:3" s="20" customFormat="1" x14ac:dyDescent="0.25">
      <c r="C613" s="231"/>
    </row>
    <row r="614" spans="3:3" s="20" customFormat="1" x14ac:dyDescent="0.25">
      <c r="C614" s="231"/>
    </row>
    <row r="615" spans="3:3" s="20" customFormat="1" x14ac:dyDescent="0.25">
      <c r="C615" s="231"/>
    </row>
    <row r="616" spans="3:3" s="20" customFormat="1" x14ac:dyDescent="0.25">
      <c r="C616" s="231"/>
    </row>
    <row r="617" spans="3:3" s="20" customFormat="1" x14ac:dyDescent="0.25">
      <c r="C617" s="231"/>
    </row>
    <row r="618" spans="3:3" s="20" customFormat="1" x14ac:dyDescent="0.25">
      <c r="C618" s="231"/>
    </row>
    <row r="619" spans="3:3" s="20" customFormat="1" x14ac:dyDescent="0.25">
      <c r="C619" s="231"/>
    </row>
    <row r="620" spans="3:3" s="20" customFormat="1" x14ac:dyDescent="0.25">
      <c r="C620" s="231"/>
    </row>
    <row r="621" spans="3:3" s="20" customFormat="1" x14ac:dyDescent="0.25">
      <c r="C621" s="231"/>
    </row>
    <row r="622" spans="3:3" s="20" customFormat="1" x14ac:dyDescent="0.25">
      <c r="C622" s="231"/>
    </row>
    <row r="623" spans="3:3" s="20" customFormat="1" x14ac:dyDescent="0.25">
      <c r="C623" s="231"/>
    </row>
    <row r="624" spans="3:3" s="20" customFormat="1" x14ac:dyDescent="0.25">
      <c r="C624" s="231"/>
    </row>
    <row r="625" spans="3:3" s="20" customFormat="1" x14ac:dyDescent="0.25">
      <c r="C625" s="231"/>
    </row>
    <row r="626" spans="3:3" s="20" customFormat="1" x14ac:dyDescent="0.25">
      <c r="C626" s="231"/>
    </row>
    <row r="627" spans="3:3" s="20" customFormat="1" x14ac:dyDescent="0.25">
      <c r="C627" s="231"/>
    </row>
    <row r="628" spans="3:3" s="20" customFormat="1" x14ac:dyDescent="0.25">
      <c r="C628" s="231"/>
    </row>
    <row r="629" spans="3:3" s="20" customFormat="1" x14ac:dyDescent="0.25">
      <c r="C629" s="231"/>
    </row>
    <row r="630" spans="3:3" s="20" customFormat="1" x14ac:dyDescent="0.25">
      <c r="C630" s="231"/>
    </row>
    <row r="631" spans="3:3" s="20" customFormat="1" x14ac:dyDescent="0.25">
      <c r="C631" s="231"/>
    </row>
    <row r="632" spans="3:3" s="20" customFormat="1" x14ac:dyDescent="0.25">
      <c r="C632" s="231"/>
    </row>
    <row r="633" spans="3:3" s="20" customFormat="1" x14ac:dyDescent="0.25">
      <c r="C633" s="231"/>
    </row>
    <row r="634" spans="3:3" s="20" customFormat="1" x14ac:dyDescent="0.25">
      <c r="C634" s="231"/>
    </row>
    <row r="635" spans="3:3" s="20" customFormat="1" x14ac:dyDescent="0.25">
      <c r="C635" s="231"/>
    </row>
    <row r="636" spans="3:3" s="20" customFormat="1" x14ac:dyDescent="0.25">
      <c r="C636" s="231"/>
    </row>
    <row r="637" spans="3:3" s="20" customFormat="1" x14ac:dyDescent="0.25">
      <c r="C637" s="231"/>
    </row>
    <row r="638" spans="3:3" s="20" customFormat="1" x14ac:dyDescent="0.25">
      <c r="C638" s="231"/>
    </row>
    <row r="639" spans="3:3" s="20" customFormat="1" x14ac:dyDescent="0.25">
      <c r="C639" s="231"/>
    </row>
    <row r="640" spans="3:3" s="20" customFormat="1" x14ac:dyDescent="0.25">
      <c r="C640" s="231"/>
    </row>
    <row r="641" spans="3:3" s="20" customFormat="1" x14ac:dyDescent="0.25">
      <c r="C641" s="231"/>
    </row>
    <row r="642" spans="3:3" s="20" customFormat="1" x14ac:dyDescent="0.25">
      <c r="C642" s="231"/>
    </row>
    <row r="643" spans="3:3" s="20" customFormat="1" x14ac:dyDescent="0.25">
      <c r="C643" s="231"/>
    </row>
    <row r="644" spans="3:3" s="20" customFormat="1" x14ac:dyDescent="0.25">
      <c r="C644" s="231"/>
    </row>
    <row r="645" spans="3:3" s="20" customFormat="1" x14ac:dyDescent="0.25">
      <c r="C645" s="231"/>
    </row>
    <row r="646" spans="3:3" s="20" customFormat="1" x14ac:dyDescent="0.25">
      <c r="C646" s="231"/>
    </row>
    <row r="647" spans="3:3" s="20" customFormat="1" x14ac:dyDescent="0.25">
      <c r="C647" s="231"/>
    </row>
    <row r="648" spans="3:3" s="20" customFormat="1" x14ac:dyDescent="0.25">
      <c r="C648" s="231"/>
    </row>
    <row r="649" spans="3:3" s="20" customFormat="1" x14ac:dyDescent="0.25">
      <c r="C649" s="231"/>
    </row>
    <row r="650" spans="3:3" s="20" customFormat="1" x14ac:dyDescent="0.25">
      <c r="C650" s="231"/>
    </row>
    <row r="651" spans="3:3" s="20" customFormat="1" x14ac:dyDescent="0.25">
      <c r="C651" s="231"/>
    </row>
    <row r="652" spans="3:3" s="20" customFormat="1" x14ac:dyDescent="0.25">
      <c r="C652" s="231"/>
    </row>
    <row r="653" spans="3:3" s="20" customFormat="1" x14ac:dyDescent="0.25">
      <c r="C653" s="231"/>
    </row>
    <row r="654" spans="3:3" s="20" customFormat="1" x14ac:dyDescent="0.25">
      <c r="C654" s="231"/>
    </row>
    <row r="655" spans="3:3" s="20" customFormat="1" x14ac:dyDescent="0.25">
      <c r="C655" s="231"/>
    </row>
    <row r="656" spans="3:3" s="20" customFormat="1" x14ac:dyDescent="0.25">
      <c r="C656" s="231"/>
    </row>
    <row r="657" spans="3:3" s="20" customFormat="1" x14ac:dyDescent="0.25">
      <c r="C657" s="231"/>
    </row>
    <row r="658" spans="3:3" s="20" customFormat="1" x14ac:dyDescent="0.25">
      <c r="C658" s="231"/>
    </row>
    <row r="659" spans="3:3" s="20" customFormat="1" x14ac:dyDescent="0.25">
      <c r="C659" s="231"/>
    </row>
    <row r="660" spans="3:3" s="20" customFormat="1" x14ac:dyDescent="0.25">
      <c r="C660" s="231"/>
    </row>
    <row r="661" spans="3:3" s="20" customFormat="1" x14ac:dyDescent="0.25">
      <c r="C661" s="231"/>
    </row>
    <row r="662" spans="3:3" s="20" customFormat="1" x14ac:dyDescent="0.25">
      <c r="C662" s="231"/>
    </row>
    <row r="663" spans="3:3" s="20" customFormat="1" x14ac:dyDescent="0.25">
      <c r="C663" s="231"/>
    </row>
    <row r="664" spans="3:3" s="20" customFormat="1" x14ac:dyDescent="0.25">
      <c r="C664" s="231"/>
    </row>
    <row r="665" spans="3:3" s="20" customFormat="1" x14ac:dyDescent="0.25">
      <c r="C665" s="231"/>
    </row>
    <row r="666" spans="3:3" s="20" customFormat="1" x14ac:dyDescent="0.25">
      <c r="C666" s="231"/>
    </row>
    <row r="667" spans="3:3" s="20" customFormat="1" x14ac:dyDescent="0.25">
      <c r="C667" s="231"/>
    </row>
    <row r="668" spans="3:3" s="20" customFormat="1" x14ac:dyDescent="0.25">
      <c r="C668" s="231"/>
    </row>
    <row r="669" spans="3:3" s="20" customFormat="1" x14ac:dyDescent="0.25">
      <c r="C669" s="231"/>
    </row>
    <row r="670" spans="3:3" s="20" customFormat="1" x14ac:dyDescent="0.25">
      <c r="C670" s="231"/>
    </row>
    <row r="671" spans="3:3" s="20" customFormat="1" x14ac:dyDescent="0.25">
      <c r="C671" s="231"/>
    </row>
    <row r="672" spans="3:3" s="20" customFormat="1" x14ac:dyDescent="0.25">
      <c r="C672" s="231"/>
    </row>
    <row r="673" spans="3:3" s="20" customFormat="1" x14ac:dyDescent="0.25">
      <c r="C673" s="231"/>
    </row>
    <row r="674" spans="3:3" s="20" customFormat="1" x14ac:dyDescent="0.25">
      <c r="C674" s="231"/>
    </row>
    <row r="675" spans="3:3" s="20" customFormat="1" x14ac:dyDescent="0.25">
      <c r="C675" s="231"/>
    </row>
    <row r="676" spans="3:3" s="20" customFormat="1" x14ac:dyDescent="0.25">
      <c r="C676" s="231"/>
    </row>
    <row r="677" spans="3:3" s="20" customFormat="1" x14ac:dyDescent="0.25">
      <c r="C677" s="231"/>
    </row>
    <row r="678" spans="3:3" s="20" customFormat="1" x14ac:dyDescent="0.25">
      <c r="C678" s="231"/>
    </row>
    <row r="679" spans="3:3" s="20" customFormat="1" x14ac:dyDescent="0.25">
      <c r="C679" s="231"/>
    </row>
    <row r="680" spans="3:3" s="20" customFormat="1" x14ac:dyDescent="0.25">
      <c r="C680" s="231"/>
    </row>
    <row r="681" spans="3:3" s="20" customFormat="1" x14ac:dyDescent="0.25">
      <c r="C681" s="231"/>
    </row>
    <row r="682" spans="3:3" s="20" customFormat="1" x14ac:dyDescent="0.25">
      <c r="C682" s="231"/>
    </row>
    <row r="683" spans="3:3" s="20" customFormat="1" x14ac:dyDescent="0.25">
      <c r="C683" s="231"/>
    </row>
    <row r="684" spans="3:3" s="20" customFormat="1" x14ac:dyDescent="0.25">
      <c r="C684" s="231"/>
    </row>
    <row r="685" spans="3:3" s="20" customFormat="1" x14ac:dyDescent="0.25">
      <c r="C685" s="231"/>
    </row>
    <row r="686" spans="3:3" s="20" customFormat="1" x14ac:dyDescent="0.25">
      <c r="C686" s="231"/>
    </row>
    <row r="687" spans="3:3" s="20" customFormat="1" x14ac:dyDescent="0.25">
      <c r="C687" s="231"/>
    </row>
    <row r="688" spans="3:3" s="20" customFormat="1" x14ac:dyDescent="0.25">
      <c r="C688" s="231"/>
    </row>
    <row r="689" spans="3:3" s="20" customFormat="1" x14ac:dyDescent="0.25">
      <c r="C689" s="231"/>
    </row>
    <row r="690" spans="3:3" s="20" customFormat="1" x14ac:dyDescent="0.25">
      <c r="C690" s="231"/>
    </row>
    <row r="691" spans="3:3" s="20" customFormat="1" x14ac:dyDescent="0.25">
      <c r="C691" s="231"/>
    </row>
    <row r="692" spans="3:3" s="20" customFormat="1" x14ac:dyDescent="0.25">
      <c r="C692" s="231"/>
    </row>
    <row r="693" spans="3:3" s="20" customFormat="1" x14ac:dyDescent="0.25">
      <c r="C693" s="231"/>
    </row>
    <row r="694" spans="3:3" s="20" customFormat="1" x14ac:dyDescent="0.25">
      <c r="C694" s="231"/>
    </row>
    <row r="695" spans="3:3" s="20" customFormat="1" x14ac:dyDescent="0.25">
      <c r="C695" s="231"/>
    </row>
    <row r="696" spans="3:3" s="20" customFormat="1" x14ac:dyDescent="0.25">
      <c r="C696" s="231"/>
    </row>
    <row r="697" spans="3:3" s="20" customFormat="1" x14ac:dyDescent="0.25">
      <c r="C697" s="231"/>
    </row>
    <row r="698" spans="3:3" s="20" customFormat="1" x14ac:dyDescent="0.25">
      <c r="C698" s="231"/>
    </row>
    <row r="699" spans="3:3" s="20" customFormat="1" x14ac:dyDescent="0.25">
      <c r="C699" s="231"/>
    </row>
    <row r="700" spans="3:3" s="20" customFormat="1" x14ac:dyDescent="0.25">
      <c r="C700" s="231"/>
    </row>
    <row r="701" spans="3:3" s="20" customFormat="1" x14ac:dyDescent="0.25">
      <c r="C701" s="231"/>
    </row>
    <row r="702" spans="3:3" s="20" customFormat="1" x14ac:dyDescent="0.25">
      <c r="C702" s="231"/>
    </row>
    <row r="703" spans="3:3" s="20" customFormat="1" x14ac:dyDescent="0.25">
      <c r="C703" s="231"/>
    </row>
    <row r="704" spans="3:3" s="20" customFormat="1" x14ac:dyDescent="0.25">
      <c r="C704" s="231"/>
    </row>
    <row r="705" spans="3:3" s="20" customFormat="1" x14ac:dyDescent="0.25">
      <c r="C705" s="231"/>
    </row>
    <row r="706" spans="3:3" s="20" customFormat="1" x14ac:dyDescent="0.25">
      <c r="C706" s="231"/>
    </row>
    <row r="707" spans="3:3" s="20" customFormat="1" x14ac:dyDescent="0.25">
      <c r="C707" s="231"/>
    </row>
    <row r="708" spans="3:3" s="20" customFormat="1" x14ac:dyDescent="0.25">
      <c r="C708" s="231"/>
    </row>
    <row r="709" spans="3:3" s="20" customFormat="1" x14ac:dyDescent="0.25">
      <c r="C709" s="231"/>
    </row>
    <row r="710" spans="3:3" s="20" customFormat="1" x14ac:dyDescent="0.25">
      <c r="C710" s="231"/>
    </row>
    <row r="711" spans="3:3" s="20" customFormat="1" x14ac:dyDescent="0.25">
      <c r="C711" s="231"/>
    </row>
    <row r="712" spans="3:3" s="20" customFormat="1" x14ac:dyDescent="0.25">
      <c r="C712" s="231"/>
    </row>
    <row r="713" spans="3:3" s="20" customFormat="1" x14ac:dyDescent="0.25">
      <c r="C713" s="231"/>
    </row>
    <row r="714" spans="3:3" s="20" customFormat="1" x14ac:dyDescent="0.25">
      <c r="C714" s="231"/>
    </row>
    <row r="715" spans="3:3" s="20" customFormat="1" x14ac:dyDescent="0.25">
      <c r="C715" s="231"/>
    </row>
    <row r="716" spans="3:3" s="20" customFormat="1" x14ac:dyDescent="0.25">
      <c r="C716" s="231"/>
    </row>
    <row r="717" spans="3:3" s="20" customFormat="1" x14ac:dyDescent="0.25">
      <c r="C717" s="231"/>
    </row>
    <row r="718" spans="3:3" s="20" customFormat="1" x14ac:dyDescent="0.25">
      <c r="C718" s="231"/>
    </row>
    <row r="719" spans="3:3" s="20" customFormat="1" x14ac:dyDescent="0.25">
      <c r="C719" s="231"/>
    </row>
    <row r="720" spans="3:3" s="20" customFormat="1" x14ac:dyDescent="0.25">
      <c r="C720" s="231"/>
    </row>
    <row r="721" spans="3:3" s="20" customFormat="1" x14ac:dyDescent="0.25">
      <c r="C721" s="231"/>
    </row>
    <row r="722" spans="3:3" s="20" customFormat="1" x14ac:dyDescent="0.25">
      <c r="C722" s="231"/>
    </row>
    <row r="723" spans="3:3" s="20" customFormat="1" x14ac:dyDescent="0.25">
      <c r="C723" s="231"/>
    </row>
    <row r="724" spans="3:3" s="20" customFormat="1" x14ac:dyDescent="0.25">
      <c r="C724" s="231"/>
    </row>
    <row r="725" spans="3:3" s="20" customFormat="1" x14ac:dyDescent="0.25">
      <c r="C725" s="231"/>
    </row>
    <row r="726" spans="3:3" s="20" customFormat="1" x14ac:dyDescent="0.25">
      <c r="C726" s="231"/>
    </row>
    <row r="727" spans="3:3" s="20" customFormat="1" x14ac:dyDescent="0.25">
      <c r="C727" s="231"/>
    </row>
    <row r="728" spans="3:3" s="20" customFormat="1" x14ac:dyDescent="0.25">
      <c r="C728" s="231"/>
    </row>
    <row r="729" spans="3:3" s="20" customFormat="1" x14ac:dyDescent="0.25">
      <c r="C729" s="231"/>
    </row>
    <row r="730" spans="3:3" s="20" customFormat="1" x14ac:dyDescent="0.25">
      <c r="C730" s="231"/>
    </row>
    <row r="731" spans="3:3" s="20" customFormat="1" x14ac:dyDescent="0.25">
      <c r="C731" s="231"/>
    </row>
    <row r="732" spans="3:3" s="20" customFormat="1" x14ac:dyDescent="0.25">
      <c r="C732" s="231"/>
    </row>
    <row r="733" spans="3:3" s="20" customFormat="1" x14ac:dyDescent="0.25">
      <c r="C733" s="231"/>
    </row>
    <row r="734" spans="3:3" s="20" customFormat="1" x14ac:dyDescent="0.25">
      <c r="C734" s="231"/>
    </row>
    <row r="735" spans="3:3" s="20" customFormat="1" x14ac:dyDescent="0.25">
      <c r="C735" s="231"/>
    </row>
    <row r="736" spans="3:3" s="20" customFormat="1" x14ac:dyDescent="0.25">
      <c r="C736" s="231"/>
    </row>
    <row r="737" spans="3:3" s="20" customFormat="1" x14ac:dyDescent="0.25">
      <c r="C737" s="231"/>
    </row>
    <row r="738" spans="3:3" s="20" customFormat="1" x14ac:dyDescent="0.25">
      <c r="C738" s="231"/>
    </row>
    <row r="739" spans="3:3" s="20" customFormat="1" x14ac:dyDescent="0.25">
      <c r="C739" s="231"/>
    </row>
    <row r="740" spans="3:3" s="20" customFormat="1" x14ac:dyDescent="0.25">
      <c r="C740" s="231"/>
    </row>
    <row r="741" spans="3:3" s="20" customFormat="1" x14ac:dyDescent="0.25">
      <c r="C741" s="231"/>
    </row>
    <row r="742" spans="3:3" s="20" customFormat="1" x14ac:dyDescent="0.25">
      <c r="C742" s="231"/>
    </row>
    <row r="743" spans="3:3" s="20" customFormat="1" x14ac:dyDescent="0.25">
      <c r="C743" s="231"/>
    </row>
    <row r="744" spans="3:3" s="20" customFormat="1" x14ac:dyDescent="0.25">
      <c r="C744" s="231"/>
    </row>
    <row r="745" spans="3:3" s="20" customFormat="1" x14ac:dyDescent="0.25">
      <c r="C745" s="231"/>
    </row>
    <row r="746" spans="3:3" s="20" customFormat="1" x14ac:dyDescent="0.25">
      <c r="C746" s="231"/>
    </row>
    <row r="747" spans="3:3" s="20" customFormat="1" x14ac:dyDescent="0.25">
      <c r="C747" s="231"/>
    </row>
    <row r="748" spans="3:3" s="20" customFormat="1" x14ac:dyDescent="0.25">
      <c r="C748" s="231"/>
    </row>
    <row r="749" spans="3:3" s="20" customFormat="1" x14ac:dyDescent="0.25">
      <c r="C749" s="231"/>
    </row>
    <row r="750" spans="3:3" s="20" customFormat="1" x14ac:dyDescent="0.25">
      <c r="C750" s="231"/>
    </row>
    <row r="751" spans="3:3" s="20" customFormat="1" x14ac:dyDescent="0.25">
      <c r="C751" s="231"/>
    </row>
    <row r="752" spans="3:3" s="20" customFormat="1" x14ac:dyDescent="0.25">
      <c r="C752" s="231"/>
    </row>
    <row r="753" spans="3:3" s="20" customFormat="1" x14ac:dyDescent="0.25">
      <c r="C753" s="231"/>
    </row>
    <row r="754" spans="3:3" s="20" customFormat="1" x14ac:dyDescent="0.25">
      <c r="C754" s="231"/>
    </row>
    <row r="755" spans="3:3" s="20" customFormat="1" x14ac:dyDescent="0.25">
      <c r="C755" s="231"/>
    </row>
    <row r="756" spans="3:3" s="20" customFormat="1" x14ac:dyDescent="0.25">
      <c r="C756" s="231"/>
    </row>
    <row r="757" spans="3:3" s="20" customFormat="1" x14ac:dyDescent="0.25">
      <c r="C757" s="231"/>
    </row>
    <row r="758" spans="3:3" s="20" customFormat="1" x14ac:dyDescent="0.25">
      <c r="C758" s="231"/>
    </row>
    <row r="759" spans="3:3" s="20" customFormat="1" x14ac:dyDescent="0.25">
      <c r="C759" s="231"/>
    </row>
    <row r="760" spans="3:3" s="20" customFormat="1" x14ac:dyDescent="0.25">
      <c r="C760" s="231"/>
    </row>
    <row r="761" spans="3:3" s="20" customFormat="1" x14ac:dyDescent="0.25">
      <c r="C761" s="231"/>
    </row>
    <row r="762" spans="3:3" s="20" customFormat="1" x14ac:dyDescent="0.25">
      <c r="C762" s="231"/>
    </row>
    <row r="763" spans="3:3" s="20" customFormat="1" x14ac:dyDescent="0.25">
      <c r="C763" s="231"/>
    </row>
    <row r="764" spans="3:3" s="20" customFormat="1" x14ac:dyDescent="0.25">
      <c r="C764" s="231"/>
    </row>
    <row r="765" spans="3:3" s="20" customFormat="1" x14ac:dyDescent="0.25">
      <c r="C765" s="231"/>
    </row>
    <row r="766" spans="3:3" s="20" customFormat="1" x14ac:dyDescent="0.25">
      <c r="C766" s="231"/>
    </row>
    <row r="767" spans="3:3" s="20" customFormat="1" x14ac:dyDescent="0.25">
      <c r="C767" s="231"/>
    </row>
    <row r="768" spans="3:3" s="20" customFormat="1" x14ac:dyDescent="0.25">
      <c r="C768" s="231"/>
    </row>
    <row r="769" spans="3:3" s="20" customFormat="1" x14ac:dyDescent="0.25">
      <c r="C769" s="231"/>
    </row>
    <row r="770" spans="3:3" s="20" customFormat="1" x14ac:dyDescent="0.25">
      <c r="C770" s="231"/>
    </row>
    <row r="771" spans="3:3" s="20" customFormat="1" x14ac:dyDescent="0.25">
      <c r="C771" s="231"/>
    </row>
    <row r="772" spans="3:3" s="20" customFormat="1" x14ac:dyDescent="0.25">
      <c r="C772" s="231"/>
    </row>
    <row r="773" spans="3:3" s="20" customFormat="1" x14ac:dyDescent="0.25">
      <c r="C773" s="231"/>
    </row>
    <row r="774" spans="3:3" s="20" customFormat="1" x14ac:dyDescent="0.25">
      <c r="C774" s="231"/>
    </row>
    <row r="775" spans="3:3" s="20" customFormat="1" x14ac:dyDescent="0.25">
      <c r="C775" s="231"/>
    </row>
    <row r="776" spans="3:3" s="20" customFormat="1" x14ac:dyDescent="0.25">
      <c r="C776" s="231"/>
    </row>
    <row r="777" spans="3:3" s="20" customFormat="1" x14ac:dyDescent="0.25">
      <c r="C777" s="231"/>
    </row>
    <row r="778" spans="3:3" s="20" customFormat="1" x14ac:dyDescent="0.25">
      <c r="C778" s="231"/>
    </row>
    <row r="779" spans="3:3" s="20" customFormat="1" x14ac:dyDescent="0.25">
      <c r="C779" s="231"/>
    </row>
    <row r="780" spans="3:3" s="20" customFormat="1" x14ac:dyDescent="0.25">
      <c r="C780" s="231"/>
    </row>
    <row r="781" spans="3:3" s="20" customFormat="1" x14ac:dyDescent="0.25">
      <c r="C781" s="231"/>
    </row>
    <row r="782" spans="3:3" s="20" customFormat="1" x14ac:dyDescent="0.25">
      <c r="C782" s="231"/>
    </row>
    <row r="783" spans="3:3" s="20" customFormat="1" x14ac:dyDescent="0.25">
      <c r="C783" s="231"/>
    </row>
    <row r="784" spans="3:3" s="20" customFormat="1" x14ac:dyDescent="0.25">
      <c r="C784" s="231"/>
    </row>
    <row r="785" spans="3:3" s="20" customFormat="1" x14ac:dyDescent="0.25">
      <c r="C785" s="231"/>
    </row>
    <row r="786" spans="3:3" s="20" customFormat="1" x14ac:dyDescent="0.25">
      <c r="C786" s="231"/>
    </row>
    <row r="787" spans="3:3" s="20" customFormat="1" x14ac:dyDescent="0.25">
      <c r="C787" s="231"/>
    </row>
    <row r="788" spans="3:3" s="20" customFormat="1" x14ac:dyDescent="0.25">
      <c r="C788" s="231"/>
    </row>
    <row r="789" spans="3:3" s="20" customFormat="1" x14ac:dyDescent="0.25">
      <c r="C789" s="231"/>
    </row>
    <row r="790" spans="3:3" s="20" customFormat="1" x14ac:dyDescent="0.25">
      <c r="C790" s="231"/>
    </row>
    <row r="791" spans="3:3" s="20" customFormat="1" x14ac:dyDescent="0.25">
      <c r="C791" s="231"/>
    </row>
    <row r="792" spans="3:3" s="20" customFormat="1" x14ac:dyDescent="0.25">
      <c r="C792" s="231"/>
    </row>
    <row r="793" spans="3:3" s="20" customFormat="1" x14ac:dyDescent="0.25">
      <c r="C793" s="231"/>
    </row>
    <row r="794" spans="3:3" s="20" customFormat="1" x14ac:dyDescent="0.25">
      <c r="C794" s="231"/>
    </row>
    <row r="795" spans="3:3" s="20" customFormat="1" x14ac:dyDescent="0.25">
      <c r="C795" s="231"/>
    </row>
    <row r="796" spans="3:3" s="20" customFormat="1" x14ac:dyDescent="0.25">
      <c r="C796" s="231"/>
    </row>
    <row r="797" spans="3:3" s="20" customFormat="1" x14ac:dyDescent="0.25">
      <c r="C797" s="231"/>
    </row>
    <row r="798" spans="3:3" s="20" customFormat="1" x14ac:dyDescent="0.25">
      <c r="C798" s="231"/>
    </row>
    <row r="799" spans="3:3" s="20" customFormat="1" x14ac:dyDescent="0.25">
      <c r="C799" s="231"/>
    </row>
    <row r="800" spans="3:3" s="20" customFormat="1" x14ac:dyDescent="0.25">
      <c r="C800" s="231"/>
    </row>
    <row r="801" spans="3:3" s="20" customFormat="1" x14ac:dyDescent="0.25">
      <c r="C801" s="231"/>
    </row>
    <row r="802" spans="3:3" s="20" customFormat="1" x14ac:dyDescent="0.25">
      <c r="C802" s="231"/>
    </row>
    <row r="803" spans="3:3" s="20" customFormat="1" x14ac:dyDescent="0.25">
      <c r="C803" s="231"/>
    </row>
    <row r="804" spans="3:3" s="20" customFormat="1" x14ac:dyDescent="0.25">
      <c r="C804" s="231"/>
    </row>
    <row r="805" spans="3:3" s="20" customFormat="1" x14ac:dyDescent="0.25">
      <c r="C805" s="231"/>
    </row>
    <row r="806" spans="3:3" s="20" customFormat="1" x14ac:dyDescent="0.25">
      <c r="C806" s="231"/>
    </row>
    <row r="807" spans="3:3" s="20" customFormat="1" x14ac:dyDescent="0.25">
      <c r="C807" s="231"/>
    </row>
    <row r="808" spans="3:3" s="20" customFormat="1" x14ac:dyDescent="0.25">
      <c r="C808" s="231"/>
    </row>
    <row r="809" spans="3:3" s="20" customFormat="1" x14ac:dyDescent="0.25">
      <c r="C809" s="231"/>
    </row>
    <row r="810" spans="3:3" s="20" customFormat="1" x14ac:dyDescent="0.25">
      <c r="C810" s="231"/>
    </row>
    <row r="811" spans="3:3" s="20" customFormat="1" x14ac:dyDescent="0.25">
      <c r="C811" s="231"/>
    </row>
    <row r="812" spans="3:3" s="20" customFormat="1" x14ac:dyDescent="0.25">
      <c r="C812" s="231"/>
    </row>
    <row r="813" spans="3:3" s="20" customFormat="1" x14ac:dyDescent="0.25">
      <c r="C813" s="231"/>
    </row>
    <row r="814" spans="3:3" s="20" customFormat="1" x14ac:dyDescent="0.25">
      <c r="C814" s="231"/>
    </row>
    <row r="815" spans="3:3" s="20" customFormat="1" x14ac:dyDescent="0.25">
      <c r="C815" s="231"/>
    </row>
    <row r="816" spans="3:3" s="20" customFormat="1" x14ac:dyDescent="0.25">
      <c r="C816" s="231"/>
    </row>
    <row r="817" spans="3:3" s="20" customFormat="1" x14ac:dyDescent="0.25">
      <c r="C817" s="231"/>
    </row>
    <row r="818" spans="3:3" s="20" customFormat="1" x14ac:dyDescent="0.25">
      <c r="C818" s="231"/>
    </row>
    <row r="819" spans="3:3" s="20" customFormat="1" x14ac:dyDescent="0.25">
      <c r="C819" s="231"/>
    </row>
    <row r="820" spans="3:3" s="20" customFormat="1" x14ac:dyDescent="0.25">
      <c r="C820" s="231"/>
    </row>
    <row r="821" spans="3:3" s="20" customFormat="1" x14ac:dyDescent="0.25">
      <c r="C821" s="231"/>
    </row>
    <row r="822" spans="3:3" s="20" customFormat="1" x14ac:dyDescent="0.25">
      <c r="C822" s="231"/>
    </row>
    <row r="823" spans="3:3" s="20" customFormat="1" x14ac:dyDescent="0.25">
      <c r="C823" s="231"/>
    </row>
    <row r="824" spans="3:3" s="20" customFormat="1" x14ac:dyDescent="0.25">
      <c r="C824" s="231"/>
    </row>
    <row r="825" spans="3:3" s="20" customFormat="1" x14ac:dyDescent="0.25">
      <c r="C825" s="231"/>
    </row>
    <row r="826" spans="3:3" s="20" customFormat="1" x14ac:dyDescent="0.25">
      <c r="C826" s="231"/>
    </row>
    <row r="827" spans="3:3" s="20" customFormat="1" x14ac:dyDescent="0.25">
      <c r="C827" s="231"/>
    </row>
    <row r="828" spans="3:3" s="20" customFormat="1" x14ac:dyDescent="0.25">
      <c r="C828" s="231"/>
    </row>
    <row r="829" spans="3:3" s="20" customFormat="1" x14ac:dyDescent="0.25">
      <c r="C829" s="231"/>
    </row>
    <row r="830" spans="3:3" s="20" customFormat="1" x14ac:dyDescent="0.25">
      <c r="C830" s="231"/>
    </row>
    <row r="831" spans="3:3" s="20" customFormat="1" x14ac:dyDescent="0.25">
      <c r="C831" s="231"/>
    </row>
    <row r="832" spans="3:3" s="20" customFormat="1" x14ac:dyDescent="0.25">
      <c r="C832" s="231"/>
    </row>
    <row r="833" spans="3:3" s="20" customFormat="1" x14ac:dyDescent="0.25">
      <c r="C833" s="231"/>
    </row>
    <row r="834" spans="3:3" s="20" customFormat="1" x14ac:dyDescent="0.25">
      <c r="C834" s="231"/>
    </row>
    <row r="835" spans="3:3" s="20" customFormat="1" x14ac:dyDescent="0.25">
      <c r="C835" s="231"/>
    </row>
    <row r="836" spans="3:3" s="20" customFormat="1" x14ac:dyDescent="0.25">
      <c r="C836" s="231"/>
    </row>
    <row r="837" spans="3:3" s="20" customFormat="1" x14ac:dyDescent="0.25">
      <c r="C837" s="231"/>
    </row>
    <row r="838" spans="3:3" s="20" customFormat="1" x14ac:dyDescent="0.25">
      <c r="C838" s="231"/>
    </row>
    <row r="839" spans="3:3" s="20" customFormat="1" x14ac:dyDescent="0.25">
      <c r="C839" s="231"/>
    </row>
    <row r="840" spans="3:3" s="20" customFormat="1" x14ac:dyDescent="0.25">
      <c r="C840" s="231"/>
    </row>
    <row r="841" spans="3:3" s="20" customFormat="1" x14ac:dyDescent="0.25">
      <c r="C841" s="231"/>
    </row>
    <row r="842" spans="3:3" s="20" customFormat="1" x14ac:dyDescent="0.25">
      <c r="C842" s="231"/>
    </row>
    <row r="843" spans="3:3" s="20" customFormat="1" x14ac:dyDescent="0.25">
      <c r="C843" s="231"/>
    </row>
    <row r="844" spans="3:3" s="20" customFormat="1" x14ac:dyDescent="0.25">
      <c r="C844" s="231"/>
    </row>
    <row r="845" spans="3:3" s="20" customFormat="1" x14ac:dyDescent="0.25">
      <c r="C845" s="231"/>
    </row>
    <row r="846" spans="3:3" s="20" customFormat="1" x14ac:dyDescent="0.25">
      <c r="C846" s="231"/>
    </row>
    <row r="847" spans="3:3" s="20" customFormat="1" x14ac:dyDescent="0.25">
      <c r="C847" s="231"/>
    </row>
    <row r="848" spans="3:3" s="20" customFormat="1" x14ac:dyDescent="0.25">
      <c r="C848" s="231"/>
    </row>
    <row r="849" spans="3:3" s="20" customFormat="1" x14ac:dyDescent="0.25">
      <c r="C849" s="231"/>
    </row>
    <row r="850" spans="3:3" s="20" customFormat="1" x14ac:dyDescent="0.25">
      <c r="C850" s="231"/>
    </row>
    <row r="851" spans="3:3" s="20" customFormat="1" x14ac:dyDescent="0.25">
      <c r="C851" s="231"/>
    </row>
    <row r="852" spans="3:3" s="20" customFormat="1" x14ac:dyDescent="0.25">
      <c r="C852" s="231"/>
    </row>
    <row r="853" spans="3:3" s="20" customFormat="1" x14ac:dyDescent="0.25">
      <c r="C853" s="231"/>
    </row>
    <row r="854" spans="3:3" s="20" customFormat="1" x14ac:dyDescent="0.25">
      <c r="C854" s="231"/>
    </row>
    <row r="855" spans="3:3" s="20" customFormat="1" x14ac:dyDescent="0.25">
      <c r="C855" s="231"/>
    </row>
    <row r="856" spans="3:3" s="20" customFormat="1" x14ac:dyDescent="0.25">
      <c r="C856" s="231"/>
    </row>
    <row r="857" spans="3:3" s="20" customFormat="1" x14ac:dyDescent="0.25">
      <c r="C857" s="231"/>
    </row>
    <row r="858" spans="3:3" s="20" customFormat="1" x14ac:dyDescent="0.25">
      <c r="C858" s="231"/>
    </row>
    <row r="859" spans="3:3" s="20" customFormat="1" x14ac:dyDescent="0.25">
      <c r="C859" s="231"/>
    </row>
    <row r="860" spans="3:3" s="20" customFormat="1" x14ac:dyDescent="0.25">
      <c r="C860" s="231"/>
    </row>
    <row r="861" spans="3:3" s="20" customFormat="1" x14ac:dyDescent="0.25">
      <c r="C861" s="231"/>
    </row>
    <row r="862" spans="3:3" s="20" customFormat="1" x14ac:dyDescent="0.25">
      <c r="C862" s="231"/>
    </row>
    <row r="863" spans="3:3" s="20" customFormat="1" x14ac:dyDescent="0.25">
      <c r="C863" s="231"/>
    </row>
    <row r="864" spans="3:3" s="20" customFormat="1" x14ac:dyDescent="0.25">
      <c r="C864" s="231"/>
    </row>
    <row r="865" spans="3:3" s="20" customFormat="1" x14ac:dyDescent="0.25">
      <c r="C865" s="231"/>
    </row>
    <row r="866" spans="3:3" s="20" customFormat="1" x14ac:dyDescent="0.25">
      <c r="C866" s="231"/>
    </row>
    <row r="867" spans="3:3" s="20" customFormat="1" x14ac:dyDescent="0.25">
      <c r="C867" s="231"/>
    </row>
    <row r="868" spans="3:3" s="20" customFormat="1" x14ac:dyDescent="0.25">
      <c r="C868" s="231"/>
    </row>
    <row r="869" spans="3:3" s="20" customFormat="1" x14ac:dyDescent="0.25">
      <c r="C869" s="231"/>
    </row>
    <row r="870" spans="3:3" s="20" customFormat="1" x14ac:dyDescent="0.25">
      <c r="C870" s="231"/>
    </row>
    <row r="871" spans="3:3" s="20" customFormat="1" x14ac:dyDescent="0.25">
      <c r="C871" s="231"/>
    </row>
    <row r="872" spans="3:3" s="20" customFormat="1" x14ac:dyDescent="0.25">
      <c r="C872" s="231"/>
    </row>
    <row r="873" spans="3:3" s="20" customFormat="1" x14ac:dyDescent="0.25">
      <c r="C873" s="231"/>
    </row>
    <row r="874" spans="3:3" s="20" customFormat="1" x14ac:dyDescent="0.25">
      <c r="C874" s="231"/>
    </row>
    <row r="875" spans="3:3" s="20" customFormat="1" x14ac:dyDescent="0.25">
      <c r="C875" s="231"/>
    </row>
    <row r="876" spans="3:3" s="20" customFormat="1" x14ac:dyDescent="0.25">
      <c r="C876" s="231"/>
    </row>
    <row r="877" spans="3:3" s="20" customFormat="1" x14ac:dyDescent="0.25">
      <c r="C877" s="231"/>
    </row>
    <row r="878" spans="3:3" s="20" customFormat="1" x14ac:dyDescent="0.25">
      <c r="C878" s="231"/>
    </row>
    <row r="879" spans="3:3" s="20" customFormat="1" x14ac:dyDescent="0.25">
      <c r="C879" s="231"/>
    </row>
    <row r="880" spans="3:3" s="20" customFormat="1" x14ac:dyDescent="0.25">
      <c r="C880" s="231"/>
    </row>
    <row r="881" spans="3:3" s="20" customFormat="1" x14ac:dyDescent="0.25">
      <c r="C881" s="231"/>
    </row>
    <row r="882" spans="3:3" s="20" customFormat="1" x14ac:dyDescent="0.25">
      <c r="C882" s="231"/>
    </row>
    <row r="883" spans="3:3" s="20" customFormat="1" x14ac:dyDescent="0.25">
      <c r="C883" s="231"/>
    </row>
    <row r="884" spans="3:3" s="20" customFormat="1" x14ac:dyDescent="0.25">
      <c r="C884" s="231"/>
    </row>
    <row r="885" spans="3:3" s="20" customFormat="1" x14ac:dyDescent="0.25">
      <c r="C885" s="231"/>
    </row>
    <row r="886" spans="3:3" s="20" customFormat="1" x14ac:dyDescent="0.25">
      <c r="C886" s="231"/>
    </row>
    <row r="887" spans="3:3" s="20" customFormat="1" x14ac:dyDescent="0.25">
      <c r="C887" s="231"/>
    </row>
    <row r="888" spans="3:3" s="20" customFormat="1" x14ac:dyDescent="0.25">
      <c r="C888" s="231"/>
    </row>
    <row r="889" spans="3:3" s="20" customFormat="1" x14ac:dyDescent="0.25">
      <c r="C889" s="231"/>
    </row>
    <row r="890" spans="3:3" s="20" customFormat="1" x14ac:dyDescent="0.25">
      <c r="C890" s="231"/>
    </row>
    <row r="891" spans="3:3" s="20" customFormat="1" x14ac:dyDescent="0.25">
      <c r="C891" s="231"/>
    </row>
    <row r="892" spans="3:3" s="20" customFormat="1" x14ac:dyDescent="0.25">
      <c r="C892" s="231"/>
    </row>
    <row r="893" spans="3:3" s="20" customFormat="1" x14ac:dyDescent="0.25">
      <c r="C893" s="231"/>
    </row>
    <row r="894" spans="3:3" s="20" customFormat="1" x14ac:dyDescent="0.25">
      <c r="C894" s="231"/>
    </row>
    <row r="895" spans="3:3" s="20" customFormat="1" x14ac:dyDescent="0.25">
      <c r="C895" s="231"/>
    </row>
    <row r="896" spans="3:3" s="20" customFormat="1" x14ac:dyDescent="0.25">
      <c r="C896" s="231"/>
    </row>
    <row r="897" spans="3:3" s="20" customFormat="1" x14ac:dyDescent="0.25">
      <c r="C897" s="231"/>
    </row>
    <row r="898" spans="3:3" s="20" customFormat="1" x14ac:dyDescent="0.25">
      <c r="C898" s="231"/>
    </row>
    <row r="899" spans="3:3" s="20" customFormat="1" x14ac:dyDescent="0.25">
      <c r="C899" s="231"/>
    </row>
    <row r="900" spans="3:3" s="20" customFormat="1" x14ac:dyDescent="0.25">
      <c r="C900" s="231"/>
    </row>
    <row r="901" spans="3:3" s="20" customFormat="1" x14ac:dyDescent="0.25">
      <c r="C901" s="231"/>
    </row>
    <row r="902" spans="3:3" s="20" customFormat="1" x14ac:dyDescent="0.25">
      <c r="C902" s="231"/>
    </row>
    <row r="903" spans="3:3" s="20" customFormat="1" x14ac:dyDescent="0.25">
      <c r="C903" s="231"/>
    </row>
    <row r="904" spans="3:3" s="20" customFormat="1" x14ac:dyDescent="0.25">
      <c r="C904" s="231"/>
    </row>
    <row r="905" spans="3:3" s="20" customFormat="1" x14ac:dyDescent="0.25">
      <c r="C905" s="231"/>
    </row>
    <row r="906" spans="3:3" s="20" customFormat="1" x14ac:dyDescent="0.25">
      <c r="C906" s="231"/>
    </row>
    <row r="907" spans="3:3" s="20" customFormat="1" x14ac:dyDescent="0.25">
      <c r="C907" s="231"/>
    </row>
    <row r="908" spans="3:3" s="20" customFormat="1" x14ac:dyDescent="0.25">
      <c r="C908" s="231"/>
    </row>
    <row r="909" spans="3:3" s="20" customFormat="1" x14ac:dyDescent="0.25">
      <c r="C909" s="231"/>
    </row>
    <row r="910" spans="3:3" s="20" customFormat="1" x14ac:dyDescent="0.25">
      <c r="C910" s="231"/>
    </row>
    <row r="911" spans="3:3" s="20" customFormat="1" x14ac:dyDescent="0.25">
      <c r="C911" s="231"/>
    </row>
    <row r="912" spans="3:3" s="20" customFormat="1" x14ac:dyDescent="0.25">
      <c r="C912" s="231"/>
    </row>
    <row r="913" spans="3:3" s="20" customFormat="1" x14ac:dyDescent="0.25">
      <c r="C913" s="231"/>
    </row>
    <row r="914" spans="3:3" s="20" customFormat="1" x14ac:dyDescent="0.25">
      <c r="C914" s="231"/>
    </row>
    <row r="915" spans="3:3" s="20" customFormat="1" x14ac:dyDescent="0.25">
      <c r="C915" s="231"/>
    </row>
    <row r="916" spans="3:3" s="20" customFormat="1" x14ac:dyDescent="0.25">
      <c r="C916" s="231"/>
    </row>
    <row r="917" spans="3:3" s="20" customFormat="1" x14ac:dyDescent="0.25">
      <c r="C917" s="231"/>
    </row>
    <row r="918" spans="3:3" s="20" customFormat="1" x14ac:dyDescent="0.25">
      <c r="C918" s="231"/>
    </row>
    <row r="919" spans="3:3" s="20" customFormat="1" x14ac:dyDescent="0.25">
      <c r="C919" s="231"/>
    </row>
    <row r="920" spans="3:3" s="20" customFormat="1" x14ac:dyDescent="0.25">
      <c r="C920" s="231"/>
    </row>
    <row r="921" spans="3:3" s="20" customFormat="1" x14ac:dyDescent="0.25">
      <c r="C921" s="231"/>
    </row>
    <row r="922" spans="3:3" s="20" customFormat="1" x14ac:dyDescent="0.25">
      <c r="C922" s="231"/>
    </row>
    <row r="923" spans="3:3" s="20" customFormat="1" x14ac:dyDescent="0.25">
      <c r="C923" s="231"/>
    </row>
    <row r="924" spans="3:3" s="20" customFormat="1" x14ac:dyDescent="0.25">
      <c r="C924" s="231"/>
    </row>
    <row r="925" spans="3:3" s="20" customFormat="1" x14ac:dyDescent="0.25">
      <c r="C925" s="231"/>
    </row>
    <row r="926" spans="3:3" s="20" customFormat="1" x14ac:dyDescent="0.25">
      <c r="C926" s="231"/>
    </row>
    <row r="927" spans="3:3" s="20" customFormat="1" x14ac:dyDescent="0.25">
      <c r="C927" s="231"/>
    </row>
    <row r="928" spans="3:3" s="20" customFormat="1" x14ac:dyDescent="0.25">
      <c r="C928" s="231"/>
    </row>
    <row r="929" spans="3:3" s="20" customFormat="1" x14ac:dyDescent="0.25">
      <c r="C929" s="231"/>
    </row>
    <row r="930" spans="3:3" s="20" customFormat="1" x14ac:dyDescent="0.25">
      <c r="C930" s="231"/>
    </row>
    <row r="931" spans="3:3" s="20" customFormat="1" x14ac:dyDescent="0.25">
      <c r="C931" s="231"/>
    </row>
    <row r="932" spans="3:3" s="20" customFormat="1" x14ac:dyDescent="0.25">
      <c r="C932" s="231"/>
    </row>
    <row r="933" spans="3:3" s="20" customFormat="1" x14ac:dyDescent="0.25">
      <c r="C933" s="231"/>
    </row>
    <row r="934" spans="3:3" s="20" customFormat="1" x14ac:dyDescent="0.25">
      <c r="C934" s="231"/>
    </row>
    <row r="935" spans="3:3" s="20" customFormat="1" x14ac:dyDescent="0.25">
      <c r="C935" s="231"/>
    </row>
    <row r="936" spans="3:3" s="20" customFormat="1" x14ac:dyDescent="0.25">
      <c r="C936" s="231"/>
    </row>
    <row r="937" spans="3:3" s="20" customFormat="1" x14ac:dyDescent="0.25">
      <c r="C937" s="231"/>
    </row>
    <row r="938" spans="3:3" s="20" customFormat="1" x14ac:dyDescent="0.25">
      <c r="C938" s="231"/>
    </row>
    <row r="939" spans="3:3" s="20" customFormat="1" x14ac:dyDescent="0.25">
      <c r="C939" s="231"/>
    </row>
    <row r="940" spans="3:3" s="20" customFormat="1" x14ac:dyDescent="0.25">
      <c r="C940" s="231"/>
    </row>
    <row r="941" spans="3:3" s="20" customFormat="1" x14ac:dyDescent="0.25">
      <c r="C941" s="231"/>
    </row>
    <row r="942" spans="3:3" s="20" customFormat="1" x14ac:dyDescent="0.25">
      <c r="C942" s="231"/>
    </row>
    <row r="943" spans="3:3" s="20" customFormat="1" x14ac:dyDescent="0.25">
      <c r="C943" s="231"/>
    </row>
    <row r="944" spans="3:3" s="20" customFormat="1" x14ac:dyDescent="0.25">
      <c r="C944" s="231"/>
    </row>
    <row r="945" spans="3:3" s="20" customFormat="1" x14ac:dyDescent="0.25">
      <c r="C945" s="231"/>
    </row>
    <row r="946" spans="3:3" s="20" customFormat="1" x14ac:dyDescent="0.25">
      <c r="C946" s="231"/>
    </row>
    <row r="947" spans="3:3" s="20" customFormat="1" x14ac:dyDescent="0.25">
      <c r="C947" s="231"/>
    </row>
    <row r="948" spans="3:3" s="20" customFormat="1" x14ac:dyDescent="0.25">
      <c r="C948" s="231"/>
    </row>
    <row r="949" spans="3:3" s="20" customFormat="1" x14ac:dyDescent="0.25">
      <c r="C949" s="231"/>
    </row>
    <row r="950" spans="3:3" s="20" customFormat="1" x14ac:dyDescent="0.25">
      <c r="C950" s="231"/>
    </row>
    <row r="951" spans="3:3" s="20" customFormat="1" x14ac:dyDescent="0.25">
      <c r="C951" s="231"/>
    </row>
    <row r="952" spans="3:3" s="20" customFormat="1" x14ac:dyDescent="0.25">
      <c r="C952" s="231"/>
    </row>
    <row r="953" spans="3:3" s="20" customFormat="1" x14ac:dyDescent="0.25">
      <c r="C953" s="231"/>
    </row>
    <row r="954" spans="3:3" s="20" customFormat="1" x14ac:dyDescent="0.25">
      <c r="C954" s="231"/>
    </row>
    <row r="955" spans="3:3" s="20" customFormat="1" x14ac:dyDescent="0.25">
      <c r="C955" s="231"/>
    </row>
    <row r="956" spans="3:3" s="20" customFormat="1" x14ac:dyDescent="0.25">
      <c r="C956" s="231"/>
    </row>
    <row r="957" spans="3:3" s="20" customFormat="1" x14ac:dyDescent="0.25">
      <c r="C957" s="231"/>
    </row>
    <row r="958" spans="3:3" s="20" customFormat="1" x14ac:dyDescent="0.25">
      <c r="C958" s="231"/>
    </row>
    <row r="959" spans="3:3" s="20" customFormat="1" x14ac:dyDescent="0.25">
      <c r="C959" s="231"/>
    </row>
    <row r="960" spans="3:3" s="20" customFormat="1" x14ac:dyDescent="0.25">
      <c r="C960" s="231"/>
    </row>
    <row r="961" spans="3:3" s="20" customFormat="1" x14ac:dyDescent="0.25">
      <c r="C961" s="231"/>
    </row>
    <row r="962" spans="3:3" s="20" customFormat="1" x14ac:dyDescent="0.25">
      <c r="C962" s="231"/>
    </row>
    <row r="963" spans="3:3" s="20" customFormat="1" x14ac:dyDescent="0.25">
      <c r="C963" s="231"/>
    </row>
    <row r="964" spans="3:3" s="20" customFormat="1" x14ac:dyDescent="0.25">
      <c r="C964" s="231"/>
    </row>
    <row r="965" spans="3:3" s="20" customFormat="1" x14ac:dyDescent="0.25">
      <c r="C965" s="231"/>
    </row>
    <row r="966" spans="3:3" s="20" customFormat="1" x14ac:dyDescent="0.25">
      <c r="C966" s="231"/>
    </row>
    <row r="967" spans="3:3" s="20" customFormat="1" x14ac:dyDescent="0.25">
      <c r="C967" s="231"/>
    </row>
    <row r="968" spans="3:3" s="20" customFormat="1" x14ac:dyDescent="0.25">
      <c r="C968" s="231"/>
    </row>
    <row r="969" spans="3:3" s="20" customFormat="1" x14ac:dyDescent="0.25">
      <c r="C969" s="231"/>
    </row>
    <row r="970" spans="3:3" s="20" customFormat="1" x14ac:dyDescent="0.25">
      <c r="C970" s="231"/>
    </row>
    <row r="971" spans="3:3" s="20" customFormat="1" x14ac:dyDescent="0.25">
      <c r="C971" s="231"/>
    </row>
    <row r="972" spans="3:3" s="20" customFormat="1" x14ac:dyDescent="0.25">
      <c r="C972" s="231"/>
    </row>
    <row r="973" spans="3:3" s="20" customFormat="1" x14ac:dyDescent="0.25">
      <c r="C973" s="231"/>
    </row>
    <row r="974" spans="3:3" s="20" customFormat="1" x14ac:dyDescent="0.25">
      <c r="C974" s="231"/>
    </row>
    <row r="975" spans="3:3" s="20" customFormat="1" x14ac:dyDescent="0.25">
      <c r="C975" s="231"/>
    </row>
    <row r="976" spans="3:3" s="20" customFormat="1" x14ac:dyDescent="0.25">
      <c r="C976" s="231"/>
    </row>
    <row r="977" spans="3:3" s="20" customFormat="1" x14ac:dyDescent="0.25">
      <c r="C977" s="231"/>
    </row>
    <row r="978" spans="3:3" s="20" customFormat="1" x14ac:dyDescent="0.25">
      <c r="C978" s="231"/>
    </row>
    <row r="979" spans="3:3" s="20" customFormat="1" x14ac:dyDescent="0.25">
      <c r="C979" s="231"/>
    </row>
    <row r="980" spans="3:3" s="20" customFormat="1" x14ac:dyDescent="0.25">
      <c r="C980" s="231"/>
    </row>
    <row r="981" spans="3:3" s="20" customFormat="1" x14ac:dyDescent="0.25">
      <c r="C981" s="231"/>
    </row>
    <row r="982" spans="3:3" s="20" customFormat="1" x14ac:dyDescent="0.25">
      <c r="C982" s="231"/>
    </row>
    <row r="983" spans="3:3" s="20" customFormat="1" x14ac:dyDescent="0.25">
      <c r="C983" s="231"/>
    </row>
    <row r="984" spans="3:3" s="20" customFormat="1" x14ac:dyDescent="0.25">
      <c r="C984" s="231"/>
    </row>
    <row r="985" spans="3:3" s="20" customFormat="1" x14ac:dyDescent="0.25">
      <c r="C985" s="231"/>
    </row>
    <row r="986" spans="3:3" s="20" customFormat="1" x14ac:dyDescent="0.25">
      <c r="C986" s="231"/>
    </row>
    <row r="987" spans="3:3" s="20" customFormat="1" x14ac:dyDescent="0.25">
      <c r="C987" s="231"/>
    </row>
    <row r="988" spans="3:3" s="20" customFormat="1" x14ac:dyDescent="0.25">
      <c r="C988" s="231"/>
    </row>
    <row r="989" spans="3:3" s="20" customFormat="1" x14ac:dyDescent="0.25">
      <c r="C989" s="231"/>
    </row>
    <row r="990" spans="3:3" s="20" customFormat="1" x14ac:dyDescent="0.25">
      <c r="C990" s="231"/>
    </row>
    <row r="991" spans="3:3" s="20" customFormat="1" x14ac:dyDescent="0.25">
      <c r="C991" s="231"/>
    </row>
    <row r="992" spans="3:3" s="20" customFormat="1" x14ac:dyDescent="0.25">
      <c r="C992" s="231"/>
    </row>
    <row r="993" spans="3:3" s="20" customFormat="1" x14ac:dyDescent="0.25">
      <c r="C993" s="231"/>
    </row>
    <row r="994" spans="3:3" s="20" customFormat="1" x14ac:dyDescent="0.25">
      <c r="C994" s="231"/>
    </row>
    <row r="995" spans="3:3" s="20" customFormat="1" x14ac:dyDescent="0.25">
      <c r="C995" s="231"/>
    </row>
    <row r="996" spans="3:3" s="20" customFormat="1" x14ac:dyDescent="0.25">
      <c r="C996" s="231"/>
    </row>
    <row r="997" spans="3:3" s="20" customFormat="1" x14ac:dyDescent="0.25">
      <c r="C997" s="231"/>
    </row>
    <row r="998" spans="3:3" s="20" customFormat="1" x14ac:dyDescent="0.25">
      <c r="C998" s="231"/>
    </row>
    <row r="999" spans="3:3" s="20" customFormat="1" x14ac:dyDescent="0.25">
      <c r="C999" s="231"/>
    </row>
    <row r="1000" spans="3:3" s="20" customFormat="1" x14ac:dyDescent="0.25">
      <c r="C1000" s="231"/>
    </row>
    <row r="1001" spans="3:3" s="20" customFormat="1" x14ac:dyDescent="0.25">
      <c r="C1001" s="231"/>
    </row>
    <row r="1002" spans="3:3" s="20" customFormat="1" x14ac:dyDescent="0.25">
      <c r="C1002" s="231"/>
    </row>
    <row r="1003" spans="3:3" s="20" customFormat="1" x14ac:dyDescent="0.25">
      <c r="C1003" s="231"/>
    </row>
    <row r="1004" spans="3:3" s="20" customFormat="1" x14ac:dyDescent="0.25">
      <c r="C1004" s="231"/>
    </row>
    <row r="1005" spans="3:3" s="20" customFormat="1" x14ac:dyDescent="0.25">
      <c r="C1005" s="231"/>
    </row>
    <row r="1006" spans="3:3" s="20" customFormat="1" x14ac:dyDescent="0.25">
      <c r="C1006" s="231"/>
    </row>
    <row r="1007" spans="3:3" s="20" customFormat="1" x14ac:dyDescent="0.25">
      <c r="C1007" s="231"/>
    </row>
    <row r="1008" spans="3:3" s="20" customFormat="1" x14ac:dyDescent="0.25">
      <c r="C1008" s="231"/>
    </row>
    <row r="1009" spans="3:3" s="20" customFormat="1" x14ac:dyDescent="0.25">
      <c r="C1009" s="231"/>
    </row>
    <row r="1010" spans="3:3" s="20" customFormat="1" x14ac:dyDescent="0.25">
      <c r="C1010" s="231"/>
    </row>
    <row r="1011" spans="3:3" s="20" customFormat="1" x14ac:dyDescent="0.25">
      <c r="C1011" s="231"/>
    </row>
    <row r="1012" spans="3:3" s="20" customFormat="1" x14ac:dyDescent="0.25">
      <c r="C1012" s="231"/>
    </row>
    <row r="1013" spans="3:3" s="20" customFormat="1" x14ac:dyDescent="0.25">
      <c r="C1013" s="231"/>
    </row>
    <row r="1014" spans="3:3" s="20" customFormat="1" x14ac:dyDescent="0.25">
      <c r="C1014" s="231"/>
    </row>
    <row r="1015" spans="3:3" s="20" customFormat="1" x14ac:dyDescent="0.25">
      <c r="C1015" s="231"/>
    </row>
    <row r="1016" spans="3:3" s="20" customFormat="1" x14ac:dyDescent="0.25">
      <c r="C1016" s="231"/>
    </row>
    <row r="1017" spans="3:3" s="20" customFormat="1" x14ac:dyDescent="0.25">
      <c r="C1017" s="231"/>
    </row>
    <row r="1018" spans="3:3" s="20" customFormat="1" x14ac:dyDescent="0.25">
      <c r="C1018" s="231"/>
    </row>
    <row r="1019" spans="3:3" s="20" customFormat="1" x14ac:dyDescent="0.25">
      <c r="C1019" s="231"/>
    </row>
    <row r="1020" spans="3:3" s="20" customFormat="1" x14ac:dyDescent="0.25">
      <c r="C1020" s="231"/>
    </row>
    <row r="1021" spans="3:3" s="20" customFormat="1" x14ac:dyDescent="0.25">
      <c r="C1021" s="231"/>
    </row>
    <row r="1022" spans="3:3" s="20" customFormat="1" x14ac:dyDescent="0.25">
      <c r="C1022" s="231"/>
    </row>
    <row r="1023" spans="3:3" s="20" customFormat="1" x14ac:dyDescent="0.25">
      <c r="C1023" s="231"/>
    </row>
    <row r="1024" spans="3:3" s="20" customFormat="1" x14ac:dyDescent="0.25">
      <c r="C1024" s="231"/>
    </row>
    <row r="1025" spans="3:3" s="20" customFormat="1" x14ac:dyDescent="0.25">
      <c r="C1025" s="231"/>
    </row>
    <row r="1026" spans="3:3" s="20" customFormat="1" x14ac:dyDescent="0.25">
      <c r="C1026" s="231"/>
    </row>
    <row r="1027" spans="3:3" s="20" customFormat="1" x14ac:dyDescent="0.25">
      <c r="C1027" s="231"/>
    </row>
    <row r="1028" spans="3:3" s="20" customFormat="1" x14ac:dyDescent="0.25">
      <c r="C1028" s="231"/>
    </row>
    <row r="1029" spans="3:3" s="20" customFormat="1" x14ac:dyDescent="0.25">
      <c r="C1029" s="231"/>
    </row>
    <row r="1030" spans="3:3" s="20" customFormat="1" x14ac:dyDescent="0.25">
      <c r="C1030" s="231"/>
    </row>
    <row r="1031" spans="3:3" s="20" customFormat="1" x14ac:dyDescent="0.25">
      <c r="C1031" s="231"/>
    </row>
    <row r="1032" spans="3:3" s="20" customFormat="1" x14ac:dyDescent="0.25">
      <c r="C1032" s="231"/>
    </row>
    <row r="1033" spans="3:3" s="20" customFormat="1" x14ac:dyDescent="0.25">
      <c r="C1033" s="231"/>
    </row>
    <row r="1034" spans="3:3" s="20" customFormat="1" x14ac:dyDescent="0.25">
      <c r="C1034" s="231"/>
    </row>
    <row r="1035" spans="3:3" s="20" customFormat="1" x14ac:dyDescent="0.25">
      <c r="C1035" s="231"/>
    </row>
    <row r="1036" spans="3:3" s="20" customFormat="1" x14ac:dyDescent="0.25">
      <c r="C1036" s="231"/>
    </row>
    <row r="1037" spans="3:3" s="20" customFormat="1" x14ac:dyDescent="0.25">
      <c r="C1037" s="231"/>
    </row>
    <row r="1038" spans="3:3" s="20" customFormat="1" x14ac:dyDescent="0.25">
      <c r="C1038" s="231"/>
    </row>
    <row r="1039" spans="3:3" s="20" customFormat="1" x14ac:dyDescent="0.25">
      <c r="C1039" s="231"/>
    </row>
    <row r="1040" spans="3:3" s="20" customFormat="1" x14ac:dyDescent="0.25">
      <c r="C1040" s="231"/>
    </row>
    <row r="1041" spans="3:3" s="20" customFormat="1" x14ac:dyDescent="0.25">
      <c r="C1041" s="231"/>
    </row>
    <row r="1042" spans="3:3" s="20" customFormat="1" x14ac:dyDescent="0.25">
      <c r="C1042" s="231"/>
    </row>
    <row r="1043" spans="3:3" s="20" customFormat="1" x14ac:dyDescent="0.25">
      <c r="C1043" s="231"/>
    </row>
    <row r="1044" spans="3:3" s="20" customFormat="1" x14ac:dyDescent="0.25">
      <c r="C1044" s="231"/>
    </row>
    <row r="1045" spans="3:3" s="20" customFormat="1" x14ac:dyDescent="0.25">
      <c r="C1045" s="231"/>
    </row>
    <row r="1046" spans="3:3" s="20" customFormat="1" x14ac:dyDescent="0.25">
      <c r="C1046" s="231"/>
    </row>
    <row r="1047" spans="3:3" s="20" customFormat="1" x14ac:dyDescent="0.25">
      <c r="C1047" s="231"/>
    </row>
    <row r="1048" spans="3:3" s="20" customFormat="1" x14ac:dyDescent="0.25">
      <c r="C1048" s="231"/>
    </row>
    <row r="1049" spans="3:3" s="20" customFormat="1" x14ac:dyDescent="0.25">
      <c r="C1049" s="231"/>
    </row>
    <row r="1050" spans="3:3" s="20" customFormat="1" x14ac:dyDescent="0.25">
      <c r="C1050" s="231"/>
    </row>
    <row r="1051" spans="3:3" s="20" customFormat="1" x14ac:dyDescent="0.25">
      <c r="C1051" s="231"/>
    </row>
    <row r="1052" spans="3:3" s="20" customFormat="1" x14ac:dyDescent="0.25">
      <c r="C1052" s="231"/>
    </row>
    <row r="1053" spans="3:3" s="20" customFormat="1" x14ac:dyDescent="0.25">
      <c r="C1053" s="231"/>
    </row>
    <row r="1054" spans="3:3" s="20" customFormat="1" x14ac:dyDescent="0.25">
      <c r="C1054" s="231"/>
    </row>
    <row r="1055" spans="3:3" s="20" customFormat="1" x14ac:dyDescent="0.25">
      <c r="C1055" s="231"/>
    </row>
    <row r="1056" spans="3:3" s="20" customFormat="1" x14ac:dyDescent="0.25">
      <c r="C1056" s="231"/>
    </row>
    <row r="1057" spans="3:3" s="20" customFormat="1" x14ac:dyDescent="0.25">
      <c r="C1057" s="231"/>
    </row>
    <row r="1058" spans="3:3" s="20" customFormat="1" x14ac:dyDescent="0.25">
      <c r="C1058" s="231"/>
    </row>
    <row r="1059" spans="3:3" s="20" customFormat="1" x14ac:dyDescent="0.25">
      <c r="C1059" s="231"/>
    </row>
    <row r="1060" spans="3:3" s="20" customFormat="1" x14ac:dyDescent="0.25">
      <c r="C1060" s="231"/>
    </row>
    <row r="1061" spans="3:3" s="20" customFormat="1" x14ac:dyDescent="0.25">
      <c r="C1061" s="231"/>
    </row>
    <row r="1062" spans="3:3" s="20" customFormat="1" x14ac:dyDescent="0.25">
      <c r="C1062" s="231"/>
    </row>
    <row r="1063" spans="3:3" s="20" customFormat="1" x14ac:dyDescent="0.25">
      <c r="C1063" s="231"/>
    </row>
    <row r="1064" spans="3:3" s="20" customFormat="1" x14ac:dyDescent="0.25">
      <c r="C1064" s="231"/>
    </row>
    <row r="1065" spans="3:3" s="20" customFormat="1" x14ac:dyDescent="0.25">
      <c r="C1065" s="231"/>
    </row>
    <row r="1066" spans="3:3" s="20" customFormat="1" x14ac:dyDescent="0.25">
      <c r="C1066" s="231"/>
    </row>
    <row r="1067" spans="3:3" s="20" customFormat="1" x14ac:dyDescent="0.25">
      <c r="C1067" s="231"/>
    </row>
    <row r="1068" spans="3:3" s="20" customFormat="1" x14ac:dyDescent="0.25">
      <c r="C1068" s="231"/>
    </row>
    <row r="1069" spans="3:3" s="20" customFormat="1" x14ac:dyDescent="0.25">
      <c r="C1069" s="231"/>
    </row>
    <row r="1070" spans="3:3" s="20" customFormat="1" x14ac:dyDescent="0.25">
      <c r="C1070" s="231"/>
    </row>
    <row r="1071" spans="3:3" s="20" customFormat="1" x14ac:dyDescent="0.25">
      <c r="C1071" s="231"/>
    </row>
    <row r="1072" spans="3:3" s="20" customFormat="1" x14ac:dyDescent="0.25">
      <c r="C1072" s="231"/>
    </row>
    <row r="1073" spans="3:3" s="20" customFormat="1" x14ac:dyDescent="0.25">
      <c r="C1073" s="231"/>
    </row>
    <row r="1074" spans="3:3" s="20" customFormat="1" x14ac:dyDescent="0.25">
      <c r="C1074" s="231"/>
    </row>
    <row r="1075" spans="3:3" s="20" customFormat="1" x14ac:dyDescent="0.25">
      <c r="C1075" s="231"/>
    </row>
    <row r="1076" spans="3:3" s="20" customFormat="1" x14ac:dyDescent="0.25">
      <c r="C1076" s="231"/>
    </row>
    <row r="1077" spans="3:3" s="20" customFormat="1" x14ac:dyDescent="0.25">
      <c r="C1077" s="231"/>
    </row>
    <row r="1078" spans="3:3" s="20" customFormat="1" x14ac:dyDescent="0.25">
      <c r="C1078" s="231"/>
    </row>
    <row r="1079" spans="3:3" s="20" customFormat="1" x14ac:dyDescent="0.25">
      <c r="C1079" s="231"/>
    </row>
    <row r="1080" spans="3:3" s="20" customFormat="1" x14ac:dyDescent="0.25">
      <c r="C1080" s="231"/>
    </row>
    <row r="1081" spans="3:3" s="20" customFormat="1" x14ac:dyDescent="0.25">
      <c r="C1081" s="231"/>
    </row>
    <row r="1082" spans="3:3" s="20" customFormat="1" x14ac:dyDescent="0.25">
      <c r="C1082" s="231"/>
    </row>
    <row r="1083" spans="3:3" s="20" customFormat="1" x14ac:dyDescent="0.25">
      <c r="C1083" s="231"/>
    </row>
    <row r="1084" spans="3:3" s="20" customFormat="1" x14ac:dyDescent="0.25">
      <c r="C1084" s="231"/>
    </row>
    <row r="1085" spans="3:3" s="20" customFormat="1" x14ac:dyDescent="0.25">
      <c r="C1085" s="231"/>
    </row>
    <row r="1086" spans="3:3" s="20" customFormat="1" x14ac:dyDescent="0.25">
      <c r="C1086" s="231"/>
    </row>
    <row r="1087" spans="3:3" s="20" customFormat="1" x14ac:dyDescent="0.25">
      <c r="C1087" s="231"/>
    </row>
    <row r="1088" spans="3:3" s="20" customFormat="1" x14ac:dyDescent="0.25">
      <c r="C1088" s="231"/>
    </row>
    <row r="1089" spans="3:3" s="20" customFormat="1" x14ac:dyDescent="0.25">
      <c r="C1089" s="231"/>
    </row>
    <row r="1090" spans="3:3" s="20" customFormat="1" x14ac:dyDescent="0.25">
      <c r="C1090" s="231"/>
    </row>
    <row r="1091" spans="3:3" s="20" customFormat="1" x14ac:dyDescent="0.25">
      <c r="C1091" s="231"/>
    </row>
    <row r="1092" spans="3:3" s="20" customFormat="1" x14ac:dyDescent="0.25">
      <c r="C1092" s="231"/>
    </row>
    <row r="1093" spans="3:3" s="20" customFormat="1" x14ac:dyDescent="0.25">
      <c r="C1093" s="231"/>
    </row>
    <row r="1094" spans="3:3" s="20" customFormat="1" x14ac:dyDescent="0.25">
      <c r="C1094" s="231"/>
    </row>
    <row r="1095" spans="3:3" s="20" customFormat="1" x14ac:dyDescent="0.25">
      <c r="C1095" s="231"/>
    </row>
    <row r="1096" spans="3:3" s="20" customFormat="1" x14ac:dyDescent="0.25">
      <c r="C1096" s="231"/>
    </row>
    <row r="1097" spans="3:3" s="20" customFormat="1" x14ac:dyDescent="0.25">
      <c r="C1097" s="231"/>
    </row>
    <row r="1098" spans="3:3" s="20" customFormat="1" x14ac:dyDescent="0.25">
      <c r="C1098" s="231"/>
    </row>
    <row r="1099" spans="3:3" s="20" customFormat="1" x14ac:dyDescent="0.25">
      <c r="C1099" s="231"/>
    </row>
    <row r="1100" spans="3:3" s="20" customFormat="1" x14ac:dyDescent="0.25">
      <c r="C1100" s="231"/>
    </row>
    <row r="1101" spans="3:3" s="20" customFormat="1" x14ac:dyDescent="0.25">
      <c r="C1101" s="231"/>
    </row>
    <row r="1102" spans="3:3" s="20" customFormat="1" x14ac:dyDescent="0.25">
      <c r="C1102" s="231"/>
    </row>
    <row r="1103" spans="3:3" s="20" customFormat="1" x14ac:dyDescent="0.25">
      <c r="C1103" s="231"/>
    </row>
    <row r="1104" spans="3:3" s="20" customFormat="1" x14ac:dyDescent="0.25">
      <c r="C1104" s="231"/>
    </row>
    <row r="1105" spans="3:3" s="20" customFormat="1" x14ac:dyDescent="0.25">
      <c r="C1105" s="231"/>
    </row>
    <row r="1106" spans="3:3" s="20" customFormat="1" x14ac:dyDescent="0.25">
      <c r="C1106" s="231"/>
    </row>
    <row r="1107" spans="3:3" s="20" customFormat="1" x14ac:dyDescent="0.25">
      <c r="C1107" s="231"/>
    </row>
    <row r="1108" spans="3:3" s="20" customFormat="1" x14ac:dyDescent="0.25">
      <c r="C1108" s="231"/>
    </row>
    <row r="1109" spans="3:3" s="20" customFormat="1" x14ac:dyDescent="0.25">
      <c r="C1109" s="231"/>
    </row>
    <row r="1110" spans="3:3" s="20" customFormat="1" x14ac:dyDescent="0.25">
      <c r="C1110" s="231"/>
    </row>
    <row r="1111" spans="3:3" s="20" customFormat="1" x14ac:dyDescent="0.25">
      <c r="C1111" s="231"/>
    </row>
    <row r="1112" spans="3:3" s="20" customFormat="1" x14ac:dyDescent="0.25">
      <c r="C1112" s="231"/>
    </row>
    <row r="1113" spans="3:3" s="20" customFormat="1" x14ac:dyDescent="0.25">
      <c r="C1113" s="231"/>
    </row>
    <row r="1114" spans="3:3" s="20" customFormat="1" x14ac:dyDescent="0.25">
      <c r="C1114" s="231"/>
    </row>
    <row r="1115" spans="3:3" s="20" customFormat="1" x14ac:dyDescent="0.25">
      <c r="C1115" s="231"/>
    </row>
    <row r="1116" spans="3:3" s="20" customFormat="1" x14ac:dyDescent="0.25">
      <c r="C1116" s="231"/>
    </row>
    <row r="1117" spans="3:3" s="20" customFormat="1" x14ac:dyDescent="0.25">
      <c r="C1117" s="231"/>
    </row>
    <row r="1118" spans="3:3" s="20" customFormat="1" x14ac:dyDescent="0.25">
      <c r="C1118" s="231"/>
    </row>
    <row r="1119" spans="3:3" s="20" customFormat="1" x14ac:dyDescent="0.25">
      <c r="C1119" s="231"/>
    </row>
    <row r="1120" spans="3:3" s="20" customFormat="1" x14ac:dyDescent="0.25">
      <c r="C1120" s="231"/>
    </row>
    <row r="1121" spans="3:3" s="20" customFormat="1" x14ac:dyDescent="0.25">
      <c r="C1121" s="231"/>
    </row>
    <row r="1122" spans="3:3" s="20" customFormat="1" x14ac:dyDescent="0.25">
      <c r="C1122" s="231"/>
    </row>
    <row r="1123" spans="3:3" s="20" customFormat="1" x14ac:dyDescent="0.25">
      <c r="C1123" s="231"/>
    </row>
    <row r="1124" spans="3:3" s="20" customFormat="1" x14ac:dyDescent="0.25">
      <c r="C1124" s="231"/>
    </row>
    <row r="1125" spans="3:3" s="20" customFormat="1" x14ac:dyDescent="0.25">
      <c r="C1125" s="231"/>
    </row>
    <row r="1126" spans="3:3" s="20" customFormat="1" x14ac:dyDescent="0.25">
      <c r="C1126" s="231"/>
    </row>
    <row r="1127" spans="3:3" s="20" customFormat="1" x14ac:dyDescent="0.25">
      <c r="C1127" s="231"/>
    </row>
    <row r="1128" spans="3:3" s="20" customFormat="1" x14ac:dyDescent="0.25">
      <c r="C1128" s="231"/>
    </row>
    <row r="1129" spans="3:3" s="20" customFormat="1" x14ac:dyDescent="0.25">
      <c r="C1129" s="231"/>
    </row>
    <row r="1130" spans="3:3" s="20" customFormat="1" x14ac:dyDescent="0.25">
      <c r="C1130" s="231"/>
    </row>
    <row r="1131" spans="3:3" s="20" customFormat="1" x14ac:dyDescent="0.25">
      <c r="C1131" s="231"/>
    </row>
    <row r="1132" spans="3:3" s="20" customFormat="1" x14ac:dyDescent="0.25">
      <c r="C1132" s="231"/>
    </row>
    <row r="1133" spans="3:3" s="20" customFormat="1" x14ac:dyDescent="0.25">
      <c r="C1133" s="231"/>
    </row>
    <row r="1134" spans="3:3" s="20" customFormat="1" x14ac:dyDescent="0.25">
      <c r="C1134" s="231"/>
    </row>
    <row r="1135" spans="3:3" s="20" customFormat="1" x14ac:dyDescent="0.25">
      <c r="C1135" s="231"/>
    </row>
    <row r="1136" spans="3:3" s="20" customFormat="1" x14ac:dyDescent="0.25">
      <c r="C1136" s="231"/>
    </row>
    <row r="1137" spans="3:3" s="20" customFormat="1" x14ac:dyDescent="0.25">
      <c r="C1137" s="231"/>
    </row>
    <row r="1138" spans="3:3" s="20" customFormat="1" x14ac:dyDescent="0.25">
      <c r="C1138" s="231"/>
    </row>
    <row r="1139" spans="3:3" s="20" customFormat="1" x14ac:dyDescent="0.25">
      <c r="C1139" s="231"/>
    </row>
    <row r="1140" spans="3:3" s="20" customFormat="1" x14ac:dyDescent="0.25">
      <c r="C1140" s="231"/>
    </row>
    <row r="1141" spans="3:3" s="20" customFormat="1" x14ac:dyDescent="0.25">
      <c r="C1141" s="231"/>
    </row>
    <row r="1142" spans="3:3" s="20" customFormat="1" x14ac:dyDescent="0.25">
      <c r="C1142" s="231"/>
    </row>
    <row r="1143" spans="3:3" s="20" customFormat="1" x14ac:dyDescent="0.25">
      <c r="C1143" s="231"/>
    </row>
    <row r="1144" spans="3:3" s="20" customFormat="1" x14ac:dyDescent="0.25">
      <c r="C1144" s="231"/>
    </row>
    <row r="1145" spans="3:3" s="20" customFormat="1" x14ac:dyDescent="0.25">
      <c r="C1145" s="231"/>
    </row>
    <row r="1146" spans="3:3" s="20" customFormat="1" x14ac:dyDescent="0.25">
      <c r="C1146" s="231"/>
    </row>
    <row r="1147" spans="3:3" s="20" customFormat="1" x14ac:dyDescent="0.25">
      <c r="C1147" s="231"/>
    </row>
    <row r="1148" spans="3:3" s="20" customFormat="1" x14ac:dyDescent="0.25">
      <c r="C1148" s="231"/>
    </row>
    <row r="1149" spans="3:3" s="20" customFormat="1" x14ac:dyDescent="0.25">
      <c r="C1149" s="231"/>
    </row>
    <row r="1150" spans="3:3" s="20" customFormat="1" x14ac:dyDescent="0.25">
      <c r="C1150" s="231"/>
    </row>
    <row r="1151" spans="3:3" s="20" customFormat="1" x14ac:dyDescent="0.25">
      <c r="C1151" s="231"/>
    </row>
    <row r="1152" spans="3:3" s="20" customFormat="1" x14ac:dyDescent="0.25">
      <c r="C1152" s="231"/>
    </row>
    <row r="1153" spans="3:3" s="20" customFormat="1" x14ac:dyDescent="0.25">
      <c r="C1153" s="231"/>
    </row>
    <row r="1154" spans="3:3" s="20" customFormat="1" x14ac:dyDescent="0.25">
      <c r="C1154" s="231"/>
    </row>
    <row r="1155" spans="3:3" s="20" customFormat="1" x14ac:dyDescent="0.25">
      <c r="C1155" s="231"/>
    </row>
    <row r="1156" spans="3:3" s="20" customFormat="1" x14ac:dyDescent="0.25">
      <c r="C1156" s="231"/>
    </row>
    <row r="1157" spans="3:3" s="20" customFormat="1" x14ac:dyDescent="0.25">
      <c r="C1157" s="231"/>
    </row>
    <row r="1158" spans="3:3" s="20" customFormat="1" x14ac:dyDescent="0.25">
      <c r="C1158" s="231"/>
    </row>
    <row r="1159" spans="3:3" s="20" customFormat="1" x14ac:dyDescent="0.25">
      <c r="C1159" s="231"/>
    </row>
    <row r="1160" spans="3:3" s="20" customFormat="1" x14ac:dyDescent="0.25">
      <c r="C1160" s="231"/>
    </row>
    <row r="1161" spans="3:3" s="20" customFormat="1" x14ac:dyDescent="0.25">
      <c r="C1161" s="231"/>
    </row>
    <row r="1162" spans="3:3" s="20" customFormat="1" x14ac:dyDescent="0.25">
      <c r="C1162" s="231"/>
    </row>
    <row r="1163" spans="3:3" s="20" customFormat="1" x14ac:dyDescent="0.25">
      <c r="C1163" s="231"/>
    </row>
    <row r="1164" spans="3:3" s="20" customFormat="1" x14ac:dyDescent="0.25">
      <c r="C1164" s="231"/>
    </row>
    <row r="1165" spans="3:3" s="20" customFormat="1" x14ac:dyDescent="0.25">
      <c r="C1165" s="231"/>
    </row>
    <row r="1166" spans="3:3" s="20" customFormat="1" x14ac:dyDescent="0.25">
      <c r="C1166" s="231"/>
    </row>
    <row r="1167" spans="3:3" s="20" customFormat="1" x14ac:dyDescent="0.25">
      <c r="C1167" s="231"/>
    </row>
    <row r="1168" spans="3:3" s="20" customFormat="1" x14ac:dyDescent="0.25">
      <c r="C1168" s="231"/>
    </row>
    <row r="1169" spans="3:3" s="20" customFormat="1" x14ac:dyDescent="0.25">
      <c r="C1169" s="231"/>
    </row>
    <row r="1170" spans="3:3" s="20" customFormat="1" x14ac:dyDescent="0.25">
      <c r="C1170" s="231"/>
    </row>
    <row r="1171" spans="3:3" s="20" customFormat="1" x14ac:dyDescent="0.25">
      <c r="C1171" s="231"/>
    </row>
    <row r="1172" spans="3:3" s="20" customFormat="1" x14ac:dyDescent="0.25">
      <c r="C1172" s="231"/>
    </row>
    <row r="1173" spans="3:3" s="20" customFormat="1" x14ac:dyDescent="0.25">
      <c r="C1173" s="231"/>
    </row>
    <row r="1174" spans="3:3" s="20" customFormat="1" x14ac:dyDescent="0.25">
      <c r="C1174" s="231"/>
    </row>
    <row r="1175" spans="3:3" s="20" customFormat="1" x14ac:dyDescent="0.25">
      <c r="C1175" s="231"/>
    </row>
    <row r="1176" spans="3:3" s="20" customFormat="1" x14ac:dyDescent="0.25">
      <c r="C1176" s="231"/>
    </row>
    <row r="1177" spans="3:3" s="20" customFormat="1" x14ac:dyDescent="0.25">
      <c r="C1177" s="231"/>
    </row>
    <row r="1178" spans="3:3" s="20" customFormat="1" x14ac:dyDescent="0.25">
      <c r="C1178" s="231"/>
    </row>
    <row r="1179" spans="3:3" s="20" customFormat="1" x14ac:dyDescent="0.25">
      <c r="C1179" s="231"/>
    </row>
    <row r="1180" spans="3:3" s="20" customFormat="1" x14ac:dyDescent="0.25">
      <c r="C1180" s="231"/>
    </row>
    <row r="1181" spans="3:3" s="20" customFormat="1" x14ac:dyDescent="0.25">
      <c r="C1181" s="231"/>
    </row>
    <row r="1182" spans="3:3" s="20" customFormat="1" x14ac:dyDescent="0.25">
      <c r="C1182" s="231"/>
    </row>
    <row r="1183" spans="3:3" s="20" customFormat="1" x14ac:dyDescent="0.25">
      <c r="C1183" s="231"/>
    </row>
    <row r="1184" spans="3:3" s="20" customFormat="1" x14ac:dyDescent="0.25">
      <c r="C1184" s="231"/>
    </row>
    <row r="1185" spans="3:3" s="20" customFormat="1" x14ac:dyDescent="0.25">
      <c r="C1185" s="231"/>
    </row>
    <row r="1186" spans="3:3" s="20" customFormat="1" x14ac:dyDescent="0.25">
      <c r="C1186" s="231"/>
    </row>
    <row r="1187" spans="3:3" s="20" customFormat="1" x14ac:dyDescent="0.25">
      <c r="C1187" s="231"/>
    </row>
    <row r="1188" spans="3:3" s="20" customFormat="1" x14ac:dyDescent="0.25">
      <c r="C1188" s="231"/>
    </row>
    <row r="1189" spans="3:3" s="20" customFormat="1" x14ac:dyDescent="0.25">
      <c r="C1189" s="231"/>
    </row>
    <row r="1190" spans="3:3" s="20" customFormat="1" x14ac:dyDescent="0.25">
      <c r="C1190" s="231"/>
    </row>
    <row r="1191" spans="3:3" s="20" customFormat="1" x14ac:dyDescent="0.25">
      <c r="C1191" s="231"/>
    </row>
    <row r="1192" spans="3:3" s="20" customFormat="1" x14ac:dyDescent="0.25">
      <c r="C1192" s="231"/>
    </row>
    <row r="1193" spans="3:3" s="20" customFormat="1" x14ac:dyDescent="0.25">
      <c r="C1193" s="231"/>
    </row>
    <row r="1194" spans="3:3" s="20" customFormat="1" x14ac:dyDescent="0.25">
      <c r="C1194" s="231"/>
    </row>
    <row r="1195" spans="3:3" s="20" customFormat="1" x14ac:dyDescent="0.25">
      <c r="C1195" s="231"/>
    </row>
    <row r="1196" spans="3:3" s="20" customFormat="1" x14ac:dyDescent="0.25">
      <c r="C1196" s="231"/>
    </row>
    <row r="1197" spans="3:3" s="20" customFormat="1" x14ac:dyDescent="0.25">
      <c r="C1197" s="231"/>
    </row>
    <row r="1198" spans="3:3" s="20" customFormat="1" x14ac:dyDescent="0.25">
      <c r="C1198" s="231"/>
    </row>
    <row r="1199" spans="3:3" s="20" customFormat="1" x14ac:dyDescent="0.25">
      <c r="C1199" s="231"/>
    </row>
    <row r="1200" spans="3:3" s="20" customFormat="1" x14ac:dyDescent="0.25">
      <c r="C1200" s="231"/>
    </row>
    <row r="1201" spans="3:3" s="20" customFormat="1" x14ac:dyDescent="0.25">
      <c r="C1201" s="231"/>
    </row>
    <row r="1202" spans="3:3" s="20" customFormat="1" x14ac:dyDescent="0.25">
      <c r="C1202" s="231"/>
    </row>
    <row r="1203" spans="3:3" s="20" customFormat="1" x14ac:dyDescent="0.25">
      <c r="C1203" s="231"/>
    </row>
    <row r="1204" spans="3:3" s="20" customFormat="1" x14ac:dyDescent="0.25">
      <c r="C1204" s="231"/>
    </row>
    <row r="1205" spans="3:3" s="20" customFormat="1" x14ac:dyDescent="0.25">
      <c r="C1205" s="231"/>
    </row>
    <row r="1206" spans="3:3" s="20" customFormat="1" x14ac:dyDescent="0.25">
      <c r="C1206" s="231"/>
    </row>
    <row r="1207" spans="3:3" s="20" customFormat="1" x14ac:dyDescent="0.25">
      <c r="C1207" s="231"/>
    </row>
    <row r="1208" spans="3:3" s="20" customFormat="1" x14ac:dyDescent="0.25">
      <c r="C1208" s="231"/>
    </row>
    <row r="1209" spans="3:3" s="20" customFormat="1" x14ac:dyDescent="0.25">
      <c r="C1209" s="231"/>
    </row>
    <row r="1210" spans="3:3" s="20" customFormat="1" x14ac:dyDescent="0.25">
      <c r="C1210" s="231"/>
    </row>
    <row r="1211" spans="3:3" s="20" customFormat="1" x14ac:dyDescent="0.25">
      <c r="C1211" s="231"/>
    </row>
    <row r="1212" spans="3:3" s="20" customFormat="1" x14ac:dyDescent="0.25">
      <c r="C1212" s="231"/>
    </row>
    <row r="1213" spans="3:3" s="20" customFormat="1" x14ac:dyDescent="0.25">
      <c r="C1213" s="231"/>
    </row>
    <row r="1214" spans="3:3" s="20" customFormat="1" x14ac:dyDescent="0.25">
      <c r="C1214" s="231"/>
    </row>
    <row r="1215" spans="3:3" s="20" customFormat="1" x14ac:dyDescent="0.25">
      <c r="C1215" s="231"/>
    </row>
    <row r="1216" spans="3:3" s="20" customFormat="1" x14ac:dyDescent="0.25">
      <c r="C1216" s="231"/>
    </row>
    <row r="1217" spans="3:3" s="20" customFormat="1" x14ac:dyDescent="0.25">
      <c r="C1217" s="231"/>
    </row>
    <row r="1218" spans="3:3" s="20" customFormat="1" x14ac:dyDescent="0.25">
      <c r="C1218" s="231"/>
    </row>
    <row r="1219" spans="3:3" s="20" customFormat="1" x14ac:dyDescent="0.25">
      <c r="C1219" s="231"/>
    </row>
    <row r="1220" spans="3:3" s="20" customFormat="1" x14ac:dyDescent="0.25">
      <c r="C1220" s="231"/>
    </row>
    <row r="1221" spans="3:3" s="20" customFormat="1" x14ac:dyDescent="0.25">
      <c r="C1221" s="231"/>
    </row>
    <row r="1222" spans="3:3" s="20" customFormat="1" x14ac:dyDescent="0.25">
      <c r="C1222" s="231"/>
    </row>
    <row r="1223" spans="3:3" s="20" customFormat="1" x14ac:dyDescent="0.25">
      <c r="C1223" s="231"/>
    </row>
    <row r="1224" spans="3:3" s="20" customFormat="1" x14ac:dyDescent="0.25">
      <c r="C1224" s="231"/>
    </row>
    <row r="1225" spans="3:3" s="20" customFormat="1" x14ac:dyDescent="0.25">
      <c r="C1225" s="231"/>
    </row>
    <row r="1226" spans="3:3" s="20" customFormat="1" x14ac:dyDescent="0.25">
      <c r="C1226" s="231"/>
    </row>
    <row r="1227" spans="3:3" s="20" customFormat="1" x14ac:dyDescent="0.25">
      <c r="C1227" s="231"/>
    </row>
    <row r="1228" spans="3:3" s="20" customFormat="1" x14ac:dyDescent="0.25">
      <c r="C1228" s="231"/>
    </row>
    <row r="1229" spans="3:3" s="20" customFormat="1" x14ac:dyDescent="0.25">
      <c r="C1229" s="231"/>
    </row>
    <row r="1230" spans="3:3" s="20" customFormat="1" x14ac:dyDescent="0.25">
      <c r="C1230" s="231"/>
    </row>
    <row r="1231" spans="3:3" s="20" customFormat="1" x14ac:dyDescent="0.25">
      <c r="C1231" s="231"/>
    </row>
    <row r="1232" spans="3:3" s="20" customFormat="1" x14ac:dyDescent="0.25">
      <c r="C1232" s="231"/>
    </row>
    <row r="1233" spans="3:3" s="20" customFormat="1" x14ac:dyDescent="0.25">
      <c r="C1233" s="231"/>
    </row>
    <row r="1234" spans="3:3" s="20" customFormat="1" x14ac:dyDescent="0.25">
      <c r="C1234" s="231"/>
    </row>
    <row r="1235" spans="3:3" s="20" customFormat="1" x14ac:dyDescent="0.25">
      <c r="C1235" s="231"/>
    </row>
    <row r="1236" spans="3:3" s="20" customFormat="1" x14ac:dyDescent="0.25">
      <c r="C1236" s="231"/>
    </row>
    <row r="1237" spans="3:3" s="20" customFormat="1" x14ac:dyDescent="0.25">
      <c r="C1237" s="231"/>
    </row>
    <row r="1238" spans="3:3" s="20" customFormat="1" x14ac:dyDescent="0.25">
      <c r="C1238" s="231"/>
    </row>
    <row r="1239" spans="3:3" s="20" customFormat="1" x14ac:dyDescent="0.25">
      <c r="C1239" s="231"/>
    </row>
    <row r="1240" spans="3:3" s="20" customFormat="1" x14ac:dyDescent="0.25">
      <c r="C1240" s="231"/>
    </row>
    <row r="1241" spans="3:3" s="20" customFormat="1" x14ac:dyDescent="0.25">
      <c r="C1241" s="231"/>
    </row>
    <row r="1242" spans="3:3" s="20" customFormat="1" x14ac:dyDescent="0.25">
      <c r="C1242" s="231"/>
    </row>
    <row r="1243" spans="3:3" s="20" customFormat="1" x14ac:dyDescent="0.25">
      <c r="C1243" s="231"/>
    </row>
    <row r="1244" spans="3:3" s="20" customFormat="1" x14ac:dyDescent="0.25">
      <c r="C1244" s="231"/>
    </row>
    <row r="1245" spans="3:3" s="20" customFormat="1" x14ac:dyDescent="0.25">
      <c r="C1245" s="231"/>
    </row>
    <row r="1246" spans="3:3" s="20" customFormat="1" x14ac:dyDescent="0.25">
      <c r="C1246" s="231"/>
    </row>
    <row r="1247" spans="3:3" s="20" customFormat="1" x14ac:dyDescent="0.25">
      <c r="C1247" s="231"/>
    </row>
    <row r="1248" spans="3:3" s="20" customFormat="1" x14ac:dyDescent="0.25">
      <c r="C1248" s="231"/>
    </row>
    <row r="1249" spans="3:3" s="20" customFormat="1" x14ac:dyDescent="0.25">
      <c r="C1249" s="231"/>
    </row>
    <row r="1250" spans="3:3" s="20" customFormat="1" x14ac:dyDescent="0.25">
      <c r="C1250" s="231"/>
    </row>
    <row r="1251" spans="3:3" s="20" customFormat="1" x14ac:dyDescent="0.25">
      <c r="C1251" s="231"/>
    </row>
    <row r="1252" spans="3:3" s="20" customFormat="1" x14ac:dyDescent="0.25">
      <c r="C1252" s="231"/>
    </row>
    <row r="1253" spans="3:3" s="20" customFormat="1" x14ac:dyDescent="0.25">
      <c r="C1253" s="231"/>
    </row>
    <row r="1254" spans="3:3" s="20" customFormat="1" x14ac:dyDescent="0.25">
      <c r="C1254" s="231"/>
    </row>
    <row r="1255" spans="3:3" s="20" customFormat="1" x14ac:dyDescent="0.25">
      <c r="C1255" s="231"/>
    </row>
    <row r="1256" spans="3:3" s="20" customFormat="1" x14ac:dyDescent="0.25">
      <c r="C1256" s="231"/>
    </row>
    <row r="1257" spans="3:3" s="20" customFormat="1" x14ac:dyDescent="0.25">
      <c r="C1257" s="231"/>
    </row>
    <row r="1258" spans="3:3" s="20" customFormat="1" x14ac:dyDescent="0.25">
      <c r="C1258" s="231"/>
    </row>
    <row r="1259" spans="3:3" s="20" customFormat="1" x14ac:dyDescent="0.25">
      <c r="C1259" s="231"/>
    </row>
    <row r="1260" spans="3:3" s="20" customFormat="1" x14ac:dyDescent="0.25">
      <c r="C1260" s="231"/>
    </row>
    <row r="1261" spans="3:3" s="20" customFormat="1" x14ac:dyDescent="0.25">
      <c r="C1261" s="231"/>
    </row>
    <row r="1262" spans="3:3" s="20" customFormat="1" x14ac:dyDescent="0.25">
      <c r="C1262" s="231"/>
    </row>
    <row r="1263" spans="3:3" s="20" customFormat="1" x14ac:dyDescent="0.25">
      <c r="C1263" s="231"/>
    </row>
    <row r="1264" spans="3:3" s="20" customFormat="1" x14ac:dyDescent="0.25">
      <c r="C1264" s="231"/>
    </row>
    <row r="1265" spans="3:3" s="20" customFormat="1" x14ac:dyDescent="0.25">
      <c r="C1265" s="231"/>
    </row>
    <row r="1266" spans="3:3" s="20" customFormat="1" x14ac:dyDescent="0.25">
      <c r="C1266" s="231"/>
    </row>
    <row r="1267" spans="3:3" s="20" customFormat="1" x14ac:dyDescent="0.25">
      <c r="C1267" s="231"/>
    </row>
    <row r="1268" spans="3:3" s="20" customFormat="1" x14ac:dyDescent="0.25">
      <c r="C1268" s="231"/>
    </row>
    <row r="1269" spans="3:3" s="20" customFormat="1" x14ac:dyDescent="0.25">
      <c r="C1269" s="231"/>
    </row>
    <row r="1270" spans="3:3" s="20" customFormat="1" x14ac:dyDescent="0.25">
      <c r="C1270" s="231"/>
    </row>
    <row r="1271" spans="3:3" s="20" customFormat="1" x14ac:dyDescent="0.25">
      <c r="C1271" s="231"/>
    </row>
    <row r="1272" spans="3:3" s="20" customFormat="1" x14ac:dyDescent="0.25">
      <c r="C1272" s="231"/>
    </row>
    <row r="1273" spans="3:3" s="20" customFormat="1" x14ac:dyDescent="0.25">
      <c r="C1273" s="231"/>
    </row>
    <row r="1274" spans="3:3" s="20" customFormat="1" x14ac:dyDescent="0.25">
      <c r="C1274" s="231"/>
    </row>
    <row r="1275" spans="3:3" s="20" customFormat="1" x14ac:dyDescent="0.25">
      <c r="C1275" s="231"/>
    </row>
    <row r="1276" spans="3:3" s="20" customFormat="1" x14ac:dyDescent="0.25">
      <c r="C1276" s="231"/>
    </row>
    <row r="1277" spans="3:3" s="20" customFormat="1" x14ac:dyDescent="0.25">
      <c r="C1277" s="231"/>
    </row>
    <row r="1278" spans="3:3" s="20" customFormat="1" x14ac:dyDescent="0.25">
      <c r="C1278" s="231"/>
    </row>
    <row r="1279" spans="3:3" s="20" customFormat="1" x14ac:dyDescent="0.25">
      <c r="C1279" s="231"/>
    </row>
    <row r="1280" spans="3:3" s="20" customFormat="1" x14ac:dyDescent="0.25">
      <c r="C1280" s="231"/>
    </row>
    <row r="1281" spans="3:3" s="20" customFormat="1" x14ac:dyDescent="0.25">
      <c r="C1281" s="231"/>
    </row>
    <row r="1282" spans="3:3" s="20" customFormat="1" x14ac:dyDescent="0.25">
      <c r="C1282" s="231"/>
    </row>
    <row r="1283" spans="3:3" s="20" customFormat="1" x14ac:dyDescent="0.25">
      <c r="C1283" s="231"/>
    </row>
    <row r="1284" spans="3:3" s="20" customFormat="1" x14ac:dyDescent="0.25">
      <c r="C1284" s="231"/>
    </row>
    <row r="1285" spans="3:3" s="20" customFormat="1" x14ac:dyDescent="0.25">
      <c r="C1285" s="231"/>
    </row>
    <row r="1286" spans="3:3" s="20" customFormat="1" x14ac:dyDescent="0.25">
      <c r="C1286" s="231"/>
    </row>
    <row r="1287" spans="3:3" s="20" customFormat="1" x14ac:dyDescent="0.25">
      <c r="C1287" s="231"/>
    </row>
    <row r="1288" spans="3:3" s="20" customFormat="1" x14ac:dyDescent="0.25">
      <c r="C1288" s="231"/>
    </row>
    <row r="1289" spans="3:3" s="20" customFormat="1" x14ac:dyDescent="0.25">
      <c r="C1289" s="231"/>
    </row>
    <row r="1290" spans="3:3" s="20" customFormat="1" x14ac:dyDescent="0.25">
      <c r="C1290" s="231"/>
    </row>
    <row r="1291" spans="3:3" s="20" customFormat="1" x14ac:dyDescent="0.25">
      <c r="C1291" s="231"/>
    </row>
    <row r="1292" spans="3:3" s="20" customFormat="1" x14ac:dyDescent="0.25">
      <c r="C1292" s="231"/>
    </row>
    <row r="1293" spans="3:3" s="20" customFormat="1" x14ac:dyDescent="0.25">
      <c r="C1293" s="231"/>
    </row>
    <row r="1294" spans="3:3" s="20" customFormat="1" x14ac:dyDescent="0.25">
      <c r="C1294" s="231"/>
    </row>
    <row r="1295" spans="3:3" s="20" customFormat="1" x14ac:dyDescent="0.25">
      <c r="C1295" s="231"/>
    </row>
    <row r="1296" spans="3:3" s="20" customFormat="1" x14ac:dyDescent="0.25">
      <c r="C1296" s="231"/>
    </row>
    <row r="1297" spans="3:3" s="20" customFormat="1" x14ac:dyDescent="0.25">
      <c r="C1297" s="231"/>
    </row>
    <row r="1298" spans="3:3" s="20" customFormat="1" x14ac:dyDescent="0.25">
      <c r="C1298" s="231"/>
    </row>
    <row r="1299" spans="3:3" s="20" customFormat="1" x14ac:dyDescent="0.25">
      <c r="C1299" s="231"/>
    </row>
    <row r="1300" spans="3:3" s="20" customFormat="1" x14ac:dyDescent="0.25">
      <c r="C1300" s="231"/>
    </row>
    <row r="1301" spans="3:3" s="20" customFormat="1" x14ac:dyDescent="0.25">
      <c r="C1301" s="231"/>
    </row>
    <row r="1302" spans="3:3" s="20" customFormat="1" x14ac:dyDescent="0.25">
      <c r="C1302" s="231"/>
    </row>
    <row r="1303" spans="3:3" s="20" customFormat="1" x14ac:dyDescent="0.25">
      <c r="C1303" s="231"/>
    </row>
    <row r="1304" spans="3:3" s="20" customFormat="1" x14ac:dyDescent="0.25">
      <c r="C1304" s="231"/>
    </row>
    <row r="1305" spans="3:3" s="20" customFormat="1" x14ac:dyDescent="0.25">
      <c r="C1305" s="231"/>
    </row>
    <row r="1306" spans="3:3" s="20" customFormat="1" x14ac:dyDescent="0.25">
      <c r="C1306" s="231"/>
    </row>
    <row r="1307" spans="3:3" s="20" customFormat="1" x14ac:dyDescent="0.25">
      <c r="C1307" s="231"/>
    </row>
    <row r="1308" spans="3:3" s="20" customFormat="1" x14ac:dyDescent="0.25">
      <c r="C1308" s="231"/>
    </row>
    <row r="1309" spans="3:3" s="20" customFormat="1" x14ac:dyDescent="0.25">
      <c r="C1309" s="231"/>
    </row>
    <row r="1310" spans="3:3" s="20" customFormat="1" x14ac:dyDescent="0.25">
      <c r="C1310" s="231"/>
    </row>
    <row r="1311" spans="3:3" s="20" customFormat="1" x14ac:dyDescent="0.25">
      <c r="C1311" s="231"/>
    </row>
    <row r="1312" spans="3:3" s="20" customFormat="1" x14ac:dyDescent="0.25">
      <c r="C1312" s="231"/>
    </row>
    <row r="1313" spans="3:3" s="20" customFormat="1" x14ac:dyDescent="0.25">
      <c r="C1313" s="231"/>
    </row>
    <row r="1314" spans="3:3" s="20" customFormat="1" x14ac:dyDescent="0.25">
      <c r="C1314" s="231"/>
    </row>
    <row r="1315" spans="3:3" s="20" customFormat="1" x14ac:dyDescent="0.25">
      <c r="C1315" s="231"/>
    </row>
    <row r="1316" spans="3:3" s="20" customFormat="1" x14ac:dyDescent="0.25">
      <c r="C1316" s="231"/>
    </row>
    <row r="1317" spans="3:3" s="20" customFormat="1" x14ac:dyDescent="0.25">
      <c r="C1317" s="231"/>
    </row>
    <row r="1318" spans="3:3" s="20" customFormat="1" x14ac:dyDescent="0.25">
      <c r="C1318" s="231"/>
    </row>
    <row r="1319" spans="3:3" s="20" customFormat="1" x14ac:dyDescent="0.25">
      <c r="C1319" s="231"/>
    </row>
    <row r="1320" spans="3:3" s="20" customFormat="1" x14ac:dyDescent="0.25">
      <c r="C1320" s="231"/>
    </row>
    <row r="1321" spans="3:3" s="20" customFormat="1" x14ac:dyDescent="0.25">
      <c r="C1321" s="231"/>
    </row>
    <row r="1322" spans="3:3" s="20" customFormat="1" x14ac:dyDescent="0.25">
      <c r="C1322" s="231"/>
    </row>
    <row r="1323" spans="3:3" s="20" customFormat="1" x14ac:dyDescent="0.25">
      <c r="C1323" s="231"/>
    </row>
    <row r="1324" spans="3:3" s="20" customFormat="1" x14ac:dyDescent="0.25">
      <c r="C1324" s="231"/>
    </row>
    <row r="1325" spans="3:3" s="20" customFormat="1" x14ac:dyDescent="0.25">
      <c r="C1325" s="231"/>
    </row>
    <row r="1326" spans="3:3" s="20" customFormat="1" x14ac:dyDescent="0.25">
      <c r="C1326" s="231"/>
    </row>
    <row r="1327" spans="3:3" s="20" customFormat="1" x14ac:dyDescent="0.25">
      <c r="C1327" s="231"/>
    </row>
    <row r="1328" spans="3:3" s="20" customFormat="1" x14ac:dyDescent="0.25">
      <c r="C1328" s="231"/>
    </row>
    <row r="1329" spans="3:3" s="20" customFormat="1" x14ac:dyDescent="0.25">
      <c r="C1329" s="231"/>
    </row>
    <row r="1330" spans="3:3" s="20" customFormat="1" x14ac:dyDescent="0.25">
      <c r="C1330" s="231"/>
    </row>
    <row r="1331" spans="3:3" s="20" customFormat="1" x14ac:dyDescent="0.25">
      <c r="C1331" s="231"/>
    </row>
    <row r="1332" spans="3:3" s="20" customFormat="1" x14ac:dyDescent="0.25">
      <c r="C1332" s="231"/>
    </row>
    <row r="1333" spans="3:3" s="20" customFormat="1" x14ac:dyDescent="0.25">
      <c r="C1333" s="231"/>
    </row>
    <row r="1334" spans="3:3" s="20" customFormat="1" x14ac:dyDescent="0.25">
      <c r="C1334" s="231"/>
    </row>
    <row r="1335" spans="3:3" s="20" customFormat="1" x14ac:dyDescent="0.25">
      <c r="C1335" s="231"/>
    </row>
    <row r="1336" spans="3:3" s="20" customFormat="1" x14ac:dyDescent="0.25">
      <c r="C1336" s="231"/>
    </row>
    <row r="1337" spans="3:3" s="20" customFormat="1" x14ac:dyDescent="0.25">
      <c r="C1337" s="231"/>
    </row>
    <row r="1338" spans="3:3" s="20" customFormat="1" x14ac:dyDescent="0.25">
      <c r="C1338" s="231"/>
    </row>
    <row r="1339" spans="3:3" s="20" customFormat="1" x14ac:dyDescent="0.25">
      <c r="C1339" s="231"/>
    </row>
    <row r="1340" spans="3:3" s="20" customFormat="1" x14ac:dyDescent="0.25">
      <c r="C1340" s="231"/>
    </row>
    <row r="1341" spans="3:3" s="20" customFormat="1" x14ac:dyDescent="0.25">
      <c r="C1341" s="231"/>
    </row>
    <row r="1342" spans="3:3" s="20" customFormat="1" x14ac:dyDescent="0.25">
      <c r="C1342" s="231"/>
    </row>
    <row r="1343" spans="3:3" s="20" customFormat="1" x14ac:dyDescent="0.25">
      <c r="C1343" s="231"/>
    </row>
    <row r="1344" spans="3:3" s="20" customFormat="1" x14ac:dyDescent="0.25">
      <c r="C1344" s="231"/>
    </row>
    <row r="1345" spans="3:3" s="20" customFormat="1" x14ac:dyDescent="0.25">
      <c r="C1345" s="231"/>
    </row>
    <row r="1346" spans="3:3" s="20" customFormat="1" x14ac:dyDescent="0.25">
      <c r="C1346" s="231"/>
    </row>
    <row r="1347" spans="3:3" s="20" customFormat="1" x14ac:dyDescent="0.25">
      <c r="C1347" s="231"/>
    </row>
    <row r="1348" spans="3:3" s="20" customFormat="1" x14ac:dyDescent="0.25">
      <c r="C1348" s="231"/>
    </row>
    <row r="1349" spans="3:3" s="20" customFormat="1" x14ac:dyDescent="0.25">
      <c r="C1349" s="231"/>
    </row>
    <row r="1350" spans="3:3" s="20" customFormat="1" x14ac:dyDescent="0.25">
      <c r="C1350" s="231"/>
    </row>
    <row r="1351" spans="3:3" s="20" customFormat="1" x14ac:dyDescent="0.25">
      <c r="C1351" s="231"/>
    </row>
    <row r="1352" spans="3:3" s="20" customFormat="1" x14ac:dyDescent="0.25">
      <c r="C1352" s="231"/>
    </row>
    <row r="1353" spans="3:3" s="20" customFormat="1" x14ac:dyDescent="0.25">
      <c r="C1353" s="231"/>
    </row>
    <row r="1354" spans="3:3" s="20" customFormat="1" x14ac:dyDescent="0.25">
      <c r="C1354" s="231"/>
    </row>
    <row r="1355" spans="3:3" s="20" customFormat="1" x14ac:dyDescent="0.25">
      <c r="C1355" s="231"/>
    </row>
    <row r="1356" spans="3:3" s="20" customFormat="1" x14ac:dyDescent="0.25">
      <c r="C1356" s="231"/>
    </row>
    <row r="1357" spans="3:3" s="20" customFormat="1" x14ac:dyDescent="0.25">
      <c r="C1357" s="231"/>
    </row>
    <row r="1358" spans="3:3" s="20" customFormat="1" x14ac:dyDescent="0.25">
      <c r="C1358" s="231"/>
    </row>
    <row r="1359" spans="3:3" s="20" customFormat="1" x14ac:dyDescent="0.25">
      <c r="C1359" s="231"/>
    </row>
    <row r="1360" spans="3:3" s="20" customFormat="1" x14ac:dyDescent="0.25">
      <c r="C1360" s="231"/>
    </row>
    <row r="1361" spans="3:3" s="20" customFormat="1" x14ac:dyDescent="0.25">
      <c r="C1361" s="231"/>
    </row>
    <row r="1362" spans="3:3" s="20" customFormat="1" x14ac:dyDescent="0.25">
      <c r="C1362" s="231"/>
    </row>
    <row r="1363" spans="3:3" s="20" customFormat="1" x14ac:dyDescent="0.25">
      <c r="C1363" s="231"/>
    </row>
    <row r="1364" spans="3:3" s="20" customFormat="1" x14ac:dyDescent="0.25">
      <c r="C1364" s="231"/>
    </row>
    <row r="1365" spans="3:3" s="20" customFormat="1" x14ac:dyDescent="0.25">
      <c r="C1365" s="231"/>
    </row>
    <row r="1366" spans="3:3" s="20" customFormat="1" x14ac:dyDescent="0.25">
      <c r="C1366" s="231"/>
    </row>
    <row r="1367" spans="3:3" s="20" customFormat="1" x14ac:dyDescent="0.25">
      <c r="C1367" s="231"/>
    </row>
    <row r="1368" spans="3:3" s="20" customFormat="1" x14ac:dyDescent="0.25">
      <c r="C1368" s="231"/>
    </row>
    <row r="1369" spans="3:3" s="20" customFormat="1" x14ac:dyDescent="0.25">
      <c r="C1369" s="231"/>
    </row>
    <row r="1370" spans="3:3" s="20" customFormat="1" x14ac:dyDescent="0.25">
      <c r="C1370" s="231"/>
    </row>
    <row r="1371" spans="3:3" s="20" customFormat="1" x14ac:dyDescent="0.25">
      <c r="C1371" s="231"/>
    </row>
    <row r="1372" spans="3:3" s="20" customFormat="1" x14ac:dyDescent="0.25">
      <c r="C1372" s="231"/>
    </row>
    <row r="1373" spans="3:3" s="20" customFormat="1" x14ac:dyDescent="0.25">
      <c r="C1373" s="231"/>
    </row>
    <row r="1374" spans="3:3" s="20" customFormat="1" x14ac:dyDescent="0.25">
      <c r="C1374" s="231"/>
    </row>
    <row r="1375" spans="3:3" s="20" customFormat="1" x14ac:dyDescent="0.25">
      <c r="C1375" s="231"/>
    </row>
    <row r="1376" spans="3:3" s="20" customFormat="1" x14ac:dyDescent="0.25">
      <c r="C1376" s="231"/>
    </row>
    <row r="1377" spans="3:3" s="20" customFormat="1" x14ac:dyDescent="0.25">
      <c r="C1377" s="231"/>
    </row>
    <row r="1378" spans="3:3" s="20" customFormat="1" x14ac:dyDescent="0.25">
      <c r="C1378" s="231"/>
    </row>
    <row r="1379" spans="3:3" s="20" customFormat="1" x14ac:dyDescent="0.25">
      <c r="C1379" s="231"/>
    </row>
    <row r="1380" spans="3:3" s="20" customFormat="1" x14ac:dyDescent="0.25">
      <c r="C1380" s="231"/>
    </row>
    <row r="1381" spans="3:3" s="20" customFormat="1" x14ac:dyDescent="0.25">
      <c r="C1381" s="231"/>
    </row>
    <row r="1382" spans="3:3" s="20" customFormat="1" x14ac:dyDescent="0.25">
      <c r="C1382" s="231"/>
    </row>
    <row r="1383" spans="3:3" s="20" customFormat="1" x14ac:dyDescent="0.25">
      <c r="C1383" s="231"/>
    </row>
    <row r="1384" spans="3:3" s="20" customFormat="1" x14ac:dyDescent="0.25">
      <c r="C1384" s="231"/>
    </row>
    <row r="1385" spans="3:3" s="20" customFormat="1" x14ac:dyDescent="0.25">
      <c r="C1385" s="231"/>
    </row>
    <row r="1386" spans="3:3" s="20" customFormat="1" x14ac:dyDescent="0.25">
      <c r="C1386" s="231"/>
    </row>
    <row r="1387" spans="3:3" s="20" customFormat="1" x14ac:dyDescent="0.25">
      <c r="C1387" s="231"/>
    </row>
    <row r="1388" spans="3:3" s="20" customFormat="1" x14ac:dyDescent="0.25">
      <c r="C1388" s="231"/>
    </row>
    <row r="1389" spans="3:3" s="20" customFormat="1" x14ac:dyDescent="0.25">
      <c r="C1389" s="231"/>
    </row>
    <row r="1390" spans="3:3" s="20" customFormat="1" x14ac:dyDescent="0.25">
      <c r="C1390" s="231"/>
    </row>
    <row r="1391" spans="3:3" s="20" customFormat="1" x14ac:dyDescent="0.25">
      <c r="C1391" s="231"/>
    </row>
    <row r="1392" spans="3:3" s="20" customFormat="1" x14ac:dyDescent="0.25">
      <c r="C1392" s="231"/>
    </row>
    <row r="1393" spans="3:3" s="20" customFormat="1" x14ac:dyDescent="0.25">
      <c r="C1393" s="231"/>
    </row>
    <row r="1394" spans="3:3" s="20" customFormat="1" x14ac:dyDescent="0.25">
      <c r="C1394" s="231"/>
    </row>
    <row r="1395" spans="3:3" s="20" customFormat="1" x14ac:dyDescent="0.25">
      <c r="C1395" s="231"/>
    </row>
    <row r="1396" spans="3:3" s="20" customFormat="1" x14ac:dyDescent="0.25">
      <c r="C1396" s="231"/>
    </row>
    <row r="1397" spans="3:3" s="20" customFormat="1" x14ac:dyDescent="0.25">
      <c r="C1397" s="231"/>
    </row>
    <row r="1398" spans="3:3" s="20" customFormat="1" x14ac:dyDescent="0.25">
      <c r="C1398" s="231"/>
    </row>
    <row r="1399" spans="3:3" s="20" customFormat="1" x14ac:dyDescent="0.25">
      <c r="C1399" s="231"/>
    </row>
    <row r="1400" spans="3:3" s="20" customFormat="1" x14ac:dyDescent="0.25">
      <c r="C1400" s="231"/>
    </row>
    <row r="1401" spans="3:3" s="20" customFormat="1" x14ac:dyDescent="0.25">
      <c r="C1401" s="231"/>
    </row>
    <row r="1402" spans="3:3" s="20" customFormat="1" x14ac:dyDescent="0.25">
      <c r="C1402" s="231"/>
    </row>
    <row r="1403" spans="3:3" s="20" customFormat="1" x14ac:dyDescent="0.25">
      <c r="C1403" s="231"/>
    </row>
    <row r="1404" spans="3:3" s="20" customFormat="1" x14ac:dyDescent="0.25">
      <c r="C1404" s="231"/>
    </row>
    <row r="1405" spans="3:3" s="20" customFormat="1" x14ac:dyDescent="0.25">
      <c r="C1405" s="231"/>
    </row>
    <row r="1406" spans="3:3" s="20" customFormat="1" x14ac:dyDescent="0.25">
      <c r="C1406" s="231"/>
    </row>
    <row r="1407" spans="3:3" s="20" customFormat="1" x14ac:dyDescent="0.25">
      <c r="C1407" s="231"/>
    </row>
    <row r="1408" spans="3:3" s="20" customFormat="1" x14ac:dyDescent="0.25">
      <c r="C1408" s="231"/>
    </row>
    <row r="1409" spans="3:3" s="20" customFormat="1" x14ac:dyDescent="0.25">
      <c r="C1409" s="231"/>
    </row>
    <row r="1410" spans="3:3" s="20" customFormat="1" x14ac:dyDescent="0.25">
      <c r="C1410" s="231"/>
    </row>
    <row r="1411" spans="3:3" s="20" customFormat="1" x14ac:dyDescent="0.25">
      <c r="C1411" s="231"/>
    </row>
    <row r="1412" spans="3:3" s="20" customFormat="1" x14ac:dyDescent="0.25">
      <c r="C1412" s="231"/>
    </row>
    <row r="1413" spans="3:3" s="20" customFormat="1" x14ac:dyDescent="0.25">
      <c r="C1413" s="231"/>
    </row>
    <row r="1414" spans="3:3" s="20" customFormat="1" x14ac:dyDescent="0.25">
      <c r="C1414" s="231"/>
    </row>
    <row r="1415" spans="3:3" s="20" customFormat="1" x14ac:dyDescent="0.25">
      <c r="C1415" s="231"/>
    </row>
    <row r="1416" spans="3:3" s="20" customFormat="1" x14ac:dyDescent="0.25">
      <c r="C1416" s="231"/>
    </row>
    <row r="1417" spans="3:3" s="20" customFormat="1" x14ac:dyDescent="0.25">
      <c r="C1417" s="231"/>
    </row>
    <row r="1418" spans="3:3" s="20" customFormat="1" x14ac:dyDescent="0.25">
      <c r="C1418" s="231"/>
    </row>
    <row r="1419" spans="3:3" s="20" customFormat="1" x14ac:dyDescent="0.25">
      <c r="C1419" s="231"/>
    </row>
    <row r="1420" spans="3:3" s="20" customFormat="1" x14ac:dyDescent="0.25">
      <c r="C1420" s="231"/>
    </row>
    <row r="1421" spans="3:3" s="20" customFormat="1" x14ac:dyDescent="0.25">
      <c r="C1421" s="231"/>
    </row>
    <row r="1422" spans="3:3" s="20" customFormat="1" x14ac:dyDescent="0.25">
      <c r="C1422" s="231"/>
    </row>
    <row r="1423" spans="3:3" s="20" customFormat="1" x14ac:dyDescent="0.25">
      <c r="C1423" s="231"/>
    </row>
    <row r="1424" spans="3:3" s="20" customFormat="1" x14ac:dyDescent="0.25">
      <c r="C1424" s="231"/>
    </row>
    <row r="1425" spans="3:3" s="20" customFormat="1" x14ac:dyDescent="0.25">
      <c r="C1425" s="231"/>
    </row>
    <row r="1426" spans="3:3" s="20" customFormat="1" x14ac:dyDescent="0.25">
      <c r="C1426" s="231"/>
    </row>
    <row r="1427" spans="3:3" s="20" customFormat="1" x14ac:dyDescent="0.25">
      <c r="C1427" s="231"/>
    </row>
    <row r="1428" spans="3:3" s="20" customFormat="1" x14ac:dyDescent="0.25">
      <c r="C1428" s="231"/>
    </row>
    <row r="1429" spans="3:3" s="20" customFormat="1" x14ac:dyDescent="0.25">
      <c r="C1429" s="231"/>
    </row>
    <row r="1430" spans="3:3" s="20" customFormat="1" x14ac:dyDescent="0.25">
      <c r="C1430" s="231"/>
    </row>
    <row r="1431" spans="3:3" s="20" customFormat="1" x14ac:dyDescent="0.25">
      <c r="C1431" s="231"/>
    </row>
    <row r="1432" spans="3:3" s="20" customFormat="1" x14ac:dyDescent="0.25">
      <c r="C1432" s="231"/>
    </row>
    <row r="1433" spans="3:3" s="20" customFormat="1" x14ac:dyDescent="0.25">
      <c r="C1433" s="231"/>
    </row>
    <row r="1434" spans="3:3" s="20" customFormat="1" x14ac:dyDescent="0.25">
      <c r="C1434" s="231"/>
    </row>
    <row r="1435" spans="3:3" s="20" customFormat="1" x14ac:dyDescent="0.25">
      <c r="C1435" s="231"/>
    </row>
    <row r="1436" spans="3:3" s="20" customFormat="1" x14ac:dyDescent="0.25">
      <c r="C1436" s="231"/>
    </row>
    <row r="1437" spans="3:3" s="20" customFormat="1" x14ac:dyDescent="0.25">
      <c r="C1437" s="231"/>
    </row>
    <row r="1438" spans="3:3" s="20" customFormat="1" x14ac:dyDescent="0.25">
      <c r="C1438" s="231"/>
    </row>
    <row r="1439" spans="3:3" s="20" customFormat="1" x14ac:dyDescent="0.25">
      <c r="C1439" s="231"/>
    </row>
    <row r="1440" spans="3:3" s="20" customFormat="1" x14ac:dyDescent="0.25">
      <c r="C1440" s="231"/>
    </row>
    <row r="1441" spans="3:3" s="20" customFormat="1" x14ac:dyDescent="0.25">
      <c r="C1441" s="231"/>
    </row>
    <row r="1442" spans="3:3" s="20" customFormat="1" x14ac:dyDescent="0.25">
      <c r="C1442" s="231"/>
    </row>
    <row r="1443" spans="3:3" s="20" customFormat="1" x14ac:dyDescent="0.25">
      <c r="C1443" s="231"/>
    </row>
    <row r="1444" spans="3:3" s="20" customFormat="1" x14ac:dyDescent="0.25">
      <c r="C1444" s="231"/>
    </row>
    <row r="1445" spans="3:3" s="20" customFormat="1" x14ac:dyDescent="0.25">
      <c r="C1445" s="231"/>
    </row>
    <row r="1446" spans="3:3" s="20" customFormat="1" x14ac:dyDescent="0.25">
      <c r="C1446" s="231"/>
    </row>
    <row r="1447" spans="3:3" s="20" customFormat="1" x14ac:dyDescent="0.25">
      <c r="C1447" s="231"/>
    </row>
    <row r="1448" spans="3:3" s="20" customFormat="1" x14ac:dyDescent="0.25">
      <c r="C1448" s="231"/>
    </row>
    <row r="1449" spans="3:3" s="20" customFormat="1" x14ac:dyDescent="0.25">
      <c r="C1449" s="231"/>
    </row>
    <row r="1450" spans="3:3" s="20" customFormat="1" x14ac:dyDescent="0.25">
      <c r="C1450" s="231"/>
    </row>
    <row r="1451" spans="3:3" s="20" customFormat="1" x14ac:dyDescent="0.25">
      <c r="C1451" s="231"/>
    </row>
    <row r="1452" spans="3:3" s="20" customFormat="1" x14ac:dyDescent="0.25">
      <c r="C1452" s="231"/>
    </row>
    <row r="1453" spans="3:3" s="20" customFormat="1" x14ac:dyDescent="0.25">
      <c r="C1453" s="231"/>
    </row>
    <row r="1454" spans="3:3" s="20" customFormat="1" x14ac:dyDescent="0.25">
      <c r="C1454" s="231"/>
    </row>
    <row r="1455" spans="3:3" s="20" customFormat="1" x14ac:dyDescent="0.25">
      <c r="C1455" s="231"/>
    </row>
    <row r="1456" spans="3:3" s="20" customFormat="1" x14ac:dyDescent="0.25">
      <c r="C1456" s="231"/>
    </row>
    <row r="1457" spans="3:3" s="20" customFormat="1" x14ac:dyDescent="0.25">
      <c r="C1457" s="231"/>
    </row>
    <row r="1458" spans="3:3" s="20" customFormat="1" x14ac:dyDescent="0.25">
      <c r="C1458" s="231"/>
    </row>
    <row r="1459" spans="3:3" s="20" customFormat="1" x14ac:dyDescent="0.25">
      <c r="C1459" s="231"/>
    </row>
    <row r="1460" spans="3:3" s="20" customFormat="1" x14ac:dyDescent="0.25">
      <c r="C1460" s="231"/>
    </row>
    <row r="1461" spans="3:3" s="20" customFormat="1" x14ac:dyDescent="0.25">
      <c r="C1461" s="231"/>
    </row>
    <row r="1462" spans="3:3" s="20" customFormat="1" x14ac:dyDescent="0.25">
      <c r="C1462" s="231"/>
    </row>
    <row r="1463" spans="3:3" s="20" customFormat="1" x14ac:dyDescent="0.25">
      <c r="C1463" s="231"/>
    </row>
    <row r="1464" spans="3:3" s="20" customFormat="1" x14ac:dyDescent="0.25">
      <c r="C1464" s="231"/>
    </row>
    <row r="1465" spans="3:3" s="20" customFormat="1" x14ac:dyDescent="0.25">
      <c r="C1465" s="231"/>
    </row>
    <row r="1466" spans="3:3" s="20" customFormat="1" x14ac:dyDescent="0.25">
      <c r="C1466" s="231"/>
    </row>
    <row r="1467" spans="3:3" s="20" customFormat="1" x14ac:dyDescent="0.25">
      <c r="C1467" s="231"/>
    </row>
    <row r="1468" spans="3:3" s="20" customFormat="1" x14ac:dyDescent="0.25">
      <c r="C1468" s="231"/>
    </row>
    <row r="1469" spans="3:3" s="20" customFormat="1" x14ac:dyDescent="0.25">
      <c r="C1469" s="231"/>
    </row>
    <row r="1470" spans="3:3" s="20" customFormat="1" x14ac:dyDescent="0.25">
      <c r="C1470" s="231"/>
    </row>
    <row r="1471" spans="3:3" s="20" customFormat="1" x14ac:dyDescent="0.25">
      <c r="C1471" s="231"/>
    </row>
    <row r="1472" spans="3:3" s="20" customFormat="1" x14ac:dyDescent="0.25">
      <c r="C1472" s="231"/>
    </row>
    <row r="1473" spans="3:3" s="20" customFormat="1" x14ac:dyDescent="0.25">
      <c r="C1473" s="231"/>
    </row>
    <row r="1474" spans="3:3" s="20" customFormat="1" x14ac:dyDescent="0.25">
      <c r="C1474" s="231"/>
    </row>
    <row r="1475" spans="3:3" s="20" customFormat="1" x14ac:dyDescent="0.25">
      <c r="C1475" s="231"/>
    </row>
    <row r="1476" spans="3:3" s="20" customFormat="1" x14ac:dyDescent="0.25">
      <c r="C1476" s="231"/>
    </row>
    <row r="1477" spans="3:3" s="20" customFormat="1" x14ac:dyDescent="0.25">
      <c r="C1477" s="231"/>
    </row>
    <row r="1478" spans="3:3" s="20" customFormat="1" x14ac:dyDescent="0.25">
      <c r="C1478" s="231"/>
    </row>
    <row r="1479" spans="3:3" s="20" customFormat="1" x14ac:dyDescent="0.25">
      <c r="C1479" s="231"/>
    </row>
    <row r="1480" spans="3:3" s="20" customFormat="1" x14ac:dyDescent="0.25">
      <c r="C1480" s="231"/>
    </row>
    <row r="1481" spans="3:3" s="20" customFormat="1" x14ac:dyDescent="0.25">
      <c r="C1481" s="231"/>
    </row>
    <row r="1482" spans="3:3" s="20" customFormat="1" x14ac:dyDescent="0.25">
      <c r="C1482" s="231"/>
    </row>
    <row r="1483" spans="3:3" s="20" customFormat="1" x14ac:dyDescent="0.25">
      <c r="C1483" s="231"/>
    </row>
    <row r="1484" spans="3:3" s="20" customFormat="1" x14ac:dyDescent="0.25">
      <c r="C1484" s="231"/>
    </row>
    <row r="1485" spans="3:3" s="20" customFormat="1" x14ac:dyDescent="0.25">
      <c r="C1485" s="231"/>
    </row>
    <row r="1486" spans="3:3" s="20" customFormat="1" x14ac:dyDescent="0.25">
      <c r="C1486" s="231"/>
    </row>
    <row r="1487" spans="3:3" s="20" customFormat="1" x14ac:dyDescent="0.25">
      <c r="C1487" s="231"/>
    </row>
    <row r="1488" spans="3:3" s="20" customFormat="1" x14ac:dyDescent="0.25">
      <c r="C1488" s="231"/>
    </row>
    <row r="1489" spans="3:3" s="20" customFormat="1" x14ac:dyDescent="0.25">
      <c r="C1489" s="231"/>
    </row>
    <row r="1490" spans="3:3" s="20" customFormat="1" x14ac:dyDescent="0.25">
      <c r="C1490" s="231"/>
    </row>
    <row r="1491" spans="3:3" s="20" customFormat="1" x14ac:dyDescent="0.25">
      <c r="C1491" s="231"/>
    </row>
    <row r="1492" spans="3:3" s="20" customFormat="1" x14ac:dyDescent="0.25">
      <c r="C1492" s="231"/>
    </row>
    <row r="1493" spans="3:3" s="20" customFormat="1" x14ac:dyDescent="0.25">
      <c r="C1493" s="231"/>
    </row>
    <row r="1494" spans="3:3" s="20" customFormat="1" x14ac:dyDescent="0.25">
      <c r="C1494" s="231"/>
    </row>
    <row r="1495" spans="3:3" s="20" customFormat="1" x14ac:dyDescent="0.25">
      <c r="C1495" s="231"/>
    </row>
    <row r="1496" spans="3:3" s="20" customFormat="1" x14ac:dyDescent="0.25">
      <c r="C1496" s="231"/>
    </row>
    <row r="1497" spans="3:3" s="20" customFormat="1" x14ac:dyDescent="0.25">
      <c r="C1497" s="231"/>
    </row>
    <row r="1498" spans="3:3" s="20" customFormat="1" x14ac:dyDescent="0.25">
      <c r="C1498" s="231"/>
    </row>
    <row r="1499" spans="3:3" s="20" customFormat="1" x14ac:dyDescent="0.25">
      <c r="C1499" s="231"/>
    </row>
    <row r="1500" spans="3:3" s="20" customFormat="1" x14ac:dyDescent="0.25">
      <c r="C1500" s="231"/>
    </row>
    <row r="1501" spans="3:3" s="20" customFormat="1" x14ac:dyDescent="0.25">
      <c r="C1501" s="231"/>
    </row>
    <row r="1502" spans="3:3" s="20" customFormat="1" x14ac:dyDescent="0.25">
      <c r="C1502" s="231"/>
    </row>
    <row r="1503" spans="3:3" s="20" customFormat="1" x14ac:dyDescent="0.25">
      <c r="C1503" s="231"/>
    </row>
    <row r="1504" spans="3:3" s="20" customFormat="1" x14ac:dyDescent="0.25">
      <c r="C1504" s="231"/>
    </row>
    <row r="1505" spans="3:3" s="20" customFormat="1" x14ac:dyDescent="0.25">
      <c r="C1505" s="231"/>
    </row>
    <row r="1506" spans="3:3" s="20" customFormat="1" x14ac:dyDescent="0.25">
      <c r="C1506" s="231"/>
    </row>
    <row r="1507" spans="3:3" s="20" customFormat="1" x14ac:dyDescent="0.25">
      <c r="C1507" s="231"/>
    </row>
    <row r="1508" spans="3:3" s="20" customFormat="1" x14ac:dyDescent="0.25">
      <c r="C1508" s="231"/>
    </row>
    <row r="1509" spans="3:3" s="20" customFormat="1" x14ac:dyDescent="0.25">
      <c r="C1509" s="231"/>
    </row>
    <row r="1510" spans="3:3" s="20" customFormat="1" x14ac:dyDescent="0.25">
      <c r="C1510" s="231"/>
    </row>
    <row r="1511" spans="3:3" s="20" customFormat="1" x14ac:dyDescent="0.25">
      <c r="C1511" s="231"/>
    </row>
    <row r="1512" spans="3:3" s="20" customFormat="1" x14ac:dyDescent="0.25">
      <c r="C1512" s="231"/>
    </row>
    <row r="1513" spans="3:3" s="20" customFormat="1" x14ac:dyDescent="0.25">
      <c r="C1513" s="231"/>
    </row>
    <row r="1514" spans="3:3" s="20" customFormat="1" x14ac:dyDescent="0.25">
      <c r="C1514" s="231"/>
    </row>
    <row r="1515" spans="3:3" s="20" customFormat="1" x14ac:dyDescent="0.25">
      <c r="C1515" s="231"/>
    </row>
    <row r="1516" spans="3:3" s="20" customFormat="1" x14ac:dyDescent="0.25">
      <c r="C1516" s="231"/>
    </row>
    <row r="1517" spans="3:3" s="20" customFormat="1" x14ac:dyDescent="0.25">
      <c r="C1517" s="231"/>
    </row>
    <row r="1518" spans="3:3" s="20" customFormat="1" x14ac:dyDescent="0.25">
      <c r="C1518" s="231"/>
    </row>
    <row r="1519" spans="3:3" s="20" customFormat="1" x14ac:dyDescent="0.25">
      <c r="C1519" s="231"/>
    </row>
    <row r="1520" spans="3:3" s="20" customFormat="1" x14ac:dyDescent="0.25">
      <c r="C1520" s="231"/>
    </row>
    <row r="1521" spans="3:3" s="20" customFormat="1" x14ac:dyDescent="0.25">
      <c r="C1521" s="231"/>
    </row>
    <row r="1522" spans="3:3" s="20" customFormat="1" x14ac:dyDescent="0.25">
      <c r="C1522" s="231"/>
    </row>
    <row r="1523" spans="3:3" s="20" customFormat="1" x14ac:dyDescent="0.25">
      <c r="C1523" s="231"/>
    </row>
    <row r="1524" spans="3:3" s="20" customFormat="1" x14ac:dyDescent="0.25">
      <c r="C1524" s="231"/>
    </row>
    <row r="1525" spans="3:3" s="20" customFormat="1" x14ac:dyDescent="0.25">
      <c r="C1525" s="231"/>
    </row>
    <row r="1526" spans="3:3" s="20" customFormat="1" x14ac:dyDescent="0.25">
      <c r="C1526" s="231"/>
    </row>
    <row r="1527" spans="3:3" s="20" customFormat="1" x14ac:dyDescent="0.25">
      <c r="C1527" s="231"/>
    </row>
    <row r="1528" spans="3:3" s="20" customFormat="1" x14ac:dyDescent="0.25">
      <c r="C1528" s="231"/>
    </row>
    <row r="1529" spans="3:3" s="20" customFormat="1" x14ac:dyDescent="0.25">
      <c r="C1529" s="231"/>
    </row>
    <row r="1530" spans="3:3" s="20" customFormat="1" x14ac:dyDescent="0.25">
      <c r="C1530" s="231"/>
    </row>
    <row r="1531" spans="3:3" s="20" customFormat="1" x14ac:dyDescent="0.25">
      <c r="C1531" s="231"/>
    </row>
    <row r="1532" spans="3:3" s="20" customFormat="1" x14ac:dyDescent="0.25">
      <c r="C1532" s="231"/>
    </row>
    <row r="1533" spans="3:3" s="20" customFormat="1" x14ac:dyDescent="0.25">
      <c r="C1533" s="231"/>
    </row>
    <row r="1534" spans="3:3" s="20" customFormat="1" x14ac:dyDescent="0.25">
      <c r="C1534" s="231"/>
    </row>
    <row r="1535" spans="3:3" s="20" customFormat="1" x14ac:dyDescent="0.25">
      <c r="C1535" s="231"/>
    </row>
    <row r="1536" spans="3:3" s="20" customFormat="1" x14ac:dyDescent="0.25">
      <c r="C1536" s="231"/>
    </row>
    <row r="1537" spans="3:3" s="20" customFormat="1" x14ac:dyDescent="0.25">
      <c r="C1537" s="231"/>
    </row>
    <row r="1538" spans="3:3" s="20" customFormat="1" x14ac:dyDescent="0.25">
      <c r="C1538" s="231"/>
    </row>
    <row r="1539" spans="3:3" s="20" customFormat="1" x14ac:dyDescent="0.25">
      <c r="C1539" s="231"/>
    </row>
    <row r="1540" spans="3:3" s="20" customFormat="1" x14ac:dyDescent="0.25">
      <c r="C1540" s="231"/>
    </row>
    <row r="1541" spans="3:3" s="20" customFormat="1" x14ac:dyDescent="0.25">
      <c r="C1541" s="231"/>
    </row>
    <row r="1542" spans="3:3" s="20" customFormat="1" x14ac:dyDescent="0.25">
      <c r="C1542" s="231"/>
    </row>
    <row r="1543" spans="3:3" s="20" customFormat="1" x14ac:dyDescent="0.25">
      <c r="C1543" s="231"/>
    </row>
    <row r="1544" spans="3:3" s="20" customFormat="1" x14ac:dyDescent="0.25">
      <c r="C1544" s="231"/>
    </row>
    <row r="1545" spans="3:3" s="20" customFormat="1" x14ac:dyDescent="0.25">
      <c r="C1545" s="231"/>
    </row>
    <row r="1546" spans="3:3" s="20" customFormat="1" x14ac:dyDescent="0.25">
      <c r="C1546" s="231"/>
    </row>
    <row r="1547" spans="3:3" s="20" customFormat="1" x14ac:dyDescent="0.25">
      <c r="C1547" s="231"/>
    </row>
    <row r="1548" spans="3:3" s="20" customFormat="1" x14ac:dyDescent="0.25">
      <c r="C1548" s="231"/>
    </row>
    <row r="1549" spans="3:3" s="20" customFormat="1" x14ac:dyDescent="0.25">
      <c r="C1549" s="231"/>
    </row>
    <row r="1550" spans="3:3" s="20" customFormat="1" x14ac:dyDescent="0.25">
      <c r="C1550" s="231"/>
    </row>
    <row r="1551" spans="3:3" s="20" customFormat="1" x14ac:dyDescent="0.25">
      <c r="C1551" s="231"/>
    </row>
    <row r="1552" spans="3:3" s="20" customFormat="1" x14ac:dyDescent="0.25">
      <c r="C1552" s="231"/>
    </row>
    <row r="1553" spans="3:3" s="20" customFormat="1" x14ac:dyDescent="0.25">
      <c r="C1553" s="231"/>
    </row>
    <row r="1554" spans="3:3" s="20" customFormat="1" x14ac:dyDescent="0.25">
      <c r="C1554" s="231"/>
    </row>
    <row r="1555" spans="3:3" s="20" customFormat="1" x14ac:dyDescent="0.25">
      <c r="C1555" s="231"/>
    </row>
    <row r="1556" spans="3:3" s="20" customFormat="1" x14ac:dyDescent="0.25">
      <c r="C1556" s="231"/>
    </row>
    <row r="1557" spans="3:3" s="20" customFormat="1" x14ac:dyDescent="0.25">
      <c r="C1557" s="231"/>
    </row>
    <row r="1558" spans="3:3" s="20" customFormat="1" x14ac:dyDescent="0.25">
      <c r="C1558" s="231"/>
    </row>
    <row r="1559" spans="3:3" s="20" customFormat="1" x14ac:dyDescent="0.25">
      <c r="C1559" s="231"/>
    </row>
    <row r="1560" spans="3:3" s="20" customFormat="1" x14ac:dyDescent="0.25">
      <c r="C1560" s="231"/>
    </row>
    <row r="1561" spans="3:3" s="20" customFormat="1" x14ac:dyDescent="0.25">
      <c r="C1561" s="231"/>
    </row>
    <row r="1562" spans="3:3" s="20" customFormat="1" x14ac:dyDescent="0.25">
      <c r="C1562" s="231"/>
    </row>
    <row r="1563" spans="3:3" s="20" customFormat="1" x14ac:dyDescent="0.25">
      <c r="C1563" s="231"/>
    </row>
    <row r="1564" spans="3:3" s="20" customFormat="1" x14ac:dyDescent="0.25">
      <c r="C1564" s="231"/>
    </row>
    <row r="1565" spans="3:3" s="20" customFormat="1" x14ac:dyDescent="0.25">
      <c r="C1565" s="231"/>
    </row>
    <row r="1566" spans="3:3" s="20" customFormat="1" x14ac:dyDescent="0.25">
      <c r="C1566" s="231"/>
    </row>
    <row r="1567" spans="3:3" s="20" customFormat="1" x14ac:dyDescent="0.25">
      <c r="C1567" s="231"/>
    </row>
    <row r="1568" spans="3:3" s="20" customFormat="1" x14ac:dyDescent="0.25">
      <c r="C1568" s="231"/>
    </row>
    <row r="1569" spans="3:3" s="20" customFormat="1" x14ac:dyDescent="0.25">
      <c r="C1569" s="231"/>
    </row>
    <row r="1570" spans="3:3" s="20" customFormat="1" x14ac:dyDescent="0.25">
      <c r="C1570" s="231"/>
    </row>
    <row r="1571" spans="3:3" s="20" customFormat="1" x14ac:dyDescent="0.25">
      <c r="C1571" s="231"/>
    </row>
    <row r="1572" spans="3:3" s="20" customFormat="1" x14ac:dyDescent="0.25">
      <c r="C1572" s="231"/>
    </row>
    <row r="1573" spans="3:3" s="20" customFormat="1" x14ac:dyDescent="0.25">
      <c r="C1573" s="231"/>
    </row>
    <row r="1574" spans="3:3" s="20" customFormat="1" x14ac:dyDescent="0.25">
      <c r="C1574" s="231"/>
    </row>
    <row r="1575" spans="3:3" s="20" customFormat="1" x14ac:dyDescent="0.25">
      <c r="C1575" s="231"/>
    </row>
    <row r="1576" spans="3:3" s="20" customFormat="1" x14ac:dyDescent="0.25">
      <c r="C1576" s="231"/>
    </row>
    <row r="1577" spans="3:3" s="20" customFormat="1" x14ac:dyDescent="0.25">
      <c r="C1577" s="231"/>
    </row>
    <row r="1578" spans="3:3" s="20" customFormat="1" x14ac:dyDescent="0.25">
      <c r="C1578" s="231"/>
    </row>
    <row r="1579" spans="3:3" s="20" customFormat="1" x14ac:dyDescent="0.25">
      <c r="C1579" s="231"/>
    </row>
    <row r="1580" spans="3:3" s="20" customFormat="1" x14ac:dyDescent="0.25">
      <c r="C1580" s="231"/>
    </row>
    <row r="1581" spans="3:3" s="20" customFormat="1" x14ac:dyDescent="0.25">
      <c r="C1581" s="231"/>
    </row>
    <row r="1582" spans="3:3" s="20" customFormat="1" x14ac:dyDescent="0.25">
      <c r="C1582" s="231"/>
    </row>
    <row r="1583" spans="3:3" s="20" customFormat="1" x14ac:dyDescent="0.25">
      <c r="C1583" s="231"/>
    </row>
    <row r="1584" spans="3:3" s="20" customFormat="1" x14ac:dyDescent="0.25">
      <c r="C1584" s="231"/>
    </row>
    <row r="1585" spans="3:3" s="20" customFormat="1" x14ac:dyDescent="0.25">
      <c r="C1585" s="231"/>
    </row>
    <row r="1586" spans="3:3" s="20" customFormat="1" x14ac:dyDescent="0.25">
      <c r="C1586" s="231"/>
    </row>
    <row r="1587" spans="3:3" s="20" customFormat="1" x14ac:dyDescent="0.25">
      <c r="C1587" s="231"/>
    </row>
    <row r="1588" spans="3:3" s="20" customFormat="1" x14ac:dyDescent="0.25">
      <c r="C1588" s="231"/>
    </row>
    <row r="1589" spans="3:3" s="20" customFormat="1" x14ac:dyDescent="0.25">
      <c r="C1589" s="231"/>
    </row>
    <row r="1590" spans="3:3" s="20" customFormat="1" x14ac:dyDescent="0.25">
      <c r="C1590" s="231"/>
    </row>
    <row r="1591" spans="3:3" s="20" customFormat="1" x14ac:dyDescent="0.25">
      <c r="C1591" s="231"/>
    </row>
    <row r="1592" spans="3:3" s="20" customFormat="1" x14ac:dyDescent="0.25">
      <c r="C1592" s="231"/>
    </row>
    <row r="1593" spans="3:3" s="20" customFormat="1" x14ac:dyDescent="0.25">
      <c r="C1593" s="231"/>
    </row>
    <row r="1594" spans="3:3" s="20" customFormat="1" x14ac:dyDescent="0.25">
      <c r="C1594" s="231"/>
    </row>
    <row r="1595" spans="3:3" s="20" customFormat="1" x14ac:dyDescent="0.25">
      <c r="C1595" s="231"/>
    </row>
    <row r="1596" spans="3:3" s="20" customFormat="1" x14ac:dyDescent="0.25">
      <c r="C1596" s="231"/>
    </row>
    <row r="1597" spans="3:3" s="20" customFormat="1" x14ac:dyDescent="0.25">
      <c r="C1597" s="231"/>
    </row>
    <row r="1598" spans="3:3" s="20" customFormat="1" x14ac:dyDescent="0.25">
      <c r="C1598" s="231"/>
    </row>
    <row r="1599" spans="3:3" s="20" customFormat="1" x14ac:dyDescent="0.25">
      <c r="C1599" s="231"/>
    </row>
    <row r="1600" spans="3:3" s="20" customFormat="1" x14ac:dyDescent="0.25">
      <c r="C1600" s="231"/>
    </row>
    <row r="1601" spans="3:3" s="20" customFormat="1" x14ac:dyDescent="0.25">
      <c r="C1601" s="231"/>
    </row>
    <row r="1602" spans="3:3" s="20" customFormat="1" x14ac:dyDescent="0.25">
      <c r="C1602" s="231"/>
    </row>
    <row r="1603" spans="3:3" s="20" customFormat="1" x14ac:dyDescent="0.25">
      <c r="C1603" s="231"/>
    </row>
    <row r="1604" spans="3:3" s="20" customFormat="1" x14ac:dyDescent="0.25">
      <c r="C1604" s="231"/>
    </row>
    <row r="1605" spans="3:3" s="20" customFormat="1" x14ac:dyDescent="0.25">
      <c r="C1605" s="231"/>
    </row>
    <row r="1606" spans="3:3" s="20" customFormat="1" x14ac:dyDescent="0.25">
      <c r="C1606" s="231"/>
    </row>
    <row r="1607" spans="3:3" s="20" customFormat="1" x14ac:dyDescent="0.25">
      <c r="C1607" s="231"/>
    </row>
    <row r="1608" spans="3:3" s="20" customFormat="1" x14ac:dyDescent="0.25">
      <c r="C1608" s="231"/>
    </row>
    <row r="1609" spans="3:3" s="20" customFormat="1" x14ac:dyDescent="0.25">
      <c r="C1609" s="231"/>
    </row>
    <row r="1610" spans="3:3" s="20" customFormat="1" x14ac:dyDescent="0.25">
      <c r="C1610" s="231"/>
    </row>
    <row r="1611" spans="3:3" s="20" customFormat="1" x14ac:dyDescent="0.25">
      <c r="C1611" s="231"/>
    </row>
    <row r="1612" spans="3:3" s="20" customFormat="1" x14ac:dyDescent="0.25">
      <c r="C1612" s="231"/>
    </row>
    <row r="1613" spans="3:3" s="20" customFormat="1" x14ac:dyDescent="0.25">
      <c r="C1613" s="231"/>
    </row>
    <row r="1614" spans="3:3" s="20" customFormat="1" x14ac:dyDescent="0.25">
      <c r="C1614" s="231"/>
    </row>
    <row r="1615" spans="3:3" s="20" customFormat="1" x14ac:dyDescent="0.25">
      <c r="C1615" s="231"/>
    </row>
    <row r="1616" spans="3:3" s="20" customFormat="1" x14ac:dyDescent="0.25">
      <c r="C1616" s="231"/>
    </row>
    <row r="1617" spans="3:3" s="20" customFormat="1" x14ac:dyDescent="0.25">
      <c r="C1617" s="231"/>
    </row>
    <row r="1618" spans="3:3" s="20" customFormat="1" x14ac:dyDescent="0.25">
      <c r="C1618" s="231"/>
    </row>
    <row r="1619" spans="3:3" s="20" customFormat="1" x14ac:dyDescent="0.25">
      <c r="C1619" s="231"/>
    </row>
    <row r="1620" spans="3:3" s="20" customFormat="1" x14ac:dyDescent="0.25">
      <c r="C1620" s="231"/>
    </row>
    <row r="1621" spans="3:3" s="20" customFormat="1" x14ac:dyDescent="0.25">
      <c r="C1621" s="231"/>
    </row>
    <row r="1622" spans="3:3" s="20" customFormat="1" x14ac:dyDescent="0.25">
      <c r="C1622" s="231"/>
    </row>
    <row r="1623" spans="3:3" s="20" customFormat="1" x14ac:dyDescent="0.25">
      <c r="C1623" s="231"/>
    </row>
    <row r="1624" spans="3:3" s="20" customFormat="1" x14ac:dyDescent="0.25">
      <c r="C1624" s="231"/>
    </row>
    <row r="1625" spans="3:3" s="20" customFormat="1" x14ac:dyDescent="0.25">
      <c r="C1625" s="231"/>
    </row>
    <row r="1626" spans="3:3" s="20" customFormat="1" x14ac:dyDescent="0.25">
      <c r="C1626" s="231"/>
    </row>
    <row r="1627" spans="3:3" s="20" customFormat="1" x14ac:dyDescent="0.25">
      <c r="C1627" s="231"/>
    </row>
    <row r="1628" spans="3:3" s="20" customFormat="1" x14ac:dyDescent="0.25">
      <c r="C1628" s="231"/>
    </row>
    <row r="1629" spans="3:3" s="20" customFormat="1" x14ac:dyDescent="0.25">
      <c r="C1629" s="231"/>
    </row>
    <row r="1630" spans="3:3" s="20" customFormat="1" x14ac:dyDescent="0.25">
      <c r="C1630" s="231"/>
    </row>
    <row r="1631" spans="3:3" s="20" customFormat="1" x14ac:dyDescent="0.25">
      <c r="C1631" s="231"/>
    </row>
    <row r="1632" spans="3:3" s="20" customFormat="1" x14ac:dyDescent="0.25">
      <c r="C1632" s="231"/>
    </row>
    <row r="1633" spans="3:3" s="20" customFormat="1" x14ac:dyDescent="0.25">
      <c r="C1633" s="231"/>
    </row>
    <row r="1634" spans="3:3" s="20" customFormat="1" x14ac:dyDescent="0.25">
      <c r="C1634" s="231"/>
    </row>
    <row r="1635" spans="3:3" s="20" customFormat="1" x14ac:dyDescent="0.25">
      <c r="C1635" s="231"/>
    </row>
    <row r="1636" spans="3:3" s="20" customFormat="1" x14ac:dyDescent="0.25">
      <c r="C1636" s="231"/>
    </row>
    <row r="1637" spans="3:3" s="20" customFormat="1" x14ac:dyDescent="0.25">
      <c r="C1637" s="231"/>
    </row>
    <row r="1638" spans="3:3" s="20" customFormat="1" x14ac:dyDescent="0.25">
      <c r="C1638" s="231"/>
    </row>
    <row r="1639" spans="3:3" s="20" customFormat="1" x14ac:dyDescent="0.25">
      <c r="C1639" s="231"/>
    </row>
    <row r="1640" spans="3:3" s="20" customFormat="1" x14ac:dyDescent="0.25">
      <c r="C1640" s="231"/>
    </row>
    <row r="1641" spans="3:3" s="20" customFormat="1" x14ac:dyDescent="0.25">
      <c r="C1641" s="231"/>
    </row>
    <row r="1642" spans="3:3" s="20" customFormat="1" x14ac:dyDescent="0.25">
      <c r="C1642" s="231"/>
    </row>
    <row r="1643" spans="3:3" s="20" customFormat="1" x14ac:dyDescent="0.25">
      <c r="C1643" s="231"/>
    </row>
    <row r="1644" spans="3:3" s="20" customFormat="1" x14ac:dyDescent="0.25">
      <c r="C1644" s="231"/>
    </row>
    <row r="1645" spans="3:3" s="20" customFormat="1" x14ac:dyDescent="0.25">
      <c r="C1645" s="231"/>
    </row>
    <row r="1646" spans="3:3" s="20" customFormat="1" x14ac:dyDescent="0.25">
      <c r="C1646" s="231"/>
    </row>
    <row r="1647" spans="3:3" s="20" customFormat="1" x14ac:dyDescent="0.25">
      <c r="C1647" s="231"/>
    </row>
    <row r="1648" spans="3:3" s="20" customFormat="1" x14ac:dyDescent="0.25">
      <c r="C1648" s="231"/>
    </row>
    <row r="1649" spans="3:3" s="20" customFormat="1" x14ac:dyDescent="0.25">
      <c r="C1649" s="231"/>
    </row>
    <row r="1650" spans="3:3" s="20" customFormat="1" x14ac:dyDescent="0.25">
      <c r="C1650" s="231"/>
    </row>
    <row r="1651" spans="3:3" s="20" customFormat="1" x14ac:dyDescent="0.25">
      <c r="C1651" s="231"/>
    </row>
    <row r="1652" spans="3:3" s="20" customFormat="1" x14ac:dyDescent="0.25">
      <c r="C1652" s="231"/>
    </row>
    <row r="1653" spans="3:3" s="20" customFormat="1" x14ac:dyDescent="0.25">
      <c r="C1653" s="231"/>
    </row>
    <row r="1654" spans="3:3" s="20" customFormat="1" x14ac:dyDescent="0.25">
      <c r="C1654" s="231"/>
    </row>
    <row r="1655" spans="3:3" s="20" customFormat="1" x14ac:dyDescent="0.25">
      <c r="C1655" s="231"/>
    </row>
    <row r="1656" spans="3:3" s="20" customFormat="1" x14ac:dyDescent="0.25">
      <c r="C1656" s="231"/>
    </row>
    <row r="1657" spans="3:3" s="20" customFormat="1" x14ac:dyDescent="0.25">
      <c r="C1657" s="231"/>
    </row>
    <row r="1658" spans="3:3" s="20" customFormat="1" x14ac:dyDescent="0.25">
      <c r="C1658" s="231"/>
    </row>
    <row r="1659" spans="3:3" s="20" customFormat="1" x14ac:dyDescent="0.25">
      <c r="C1659" s="231"/>
    </row>
    <row r="1660" spans="3:3" s="20" customFormat="1" x14ac:dyDescent="0.25">
      <c r="C1660" s="231"/>
    </row>
    <row r="1661" spans="3:3" s="20" customFormat="1" x14ac:dyDescent="0.25">
      <c r="C1661" s="231"/>
    </row>
    <row r="1662" spans="3:3" s="20" customFormat="1" x14ac:dyDescent="0.25">
      <c r="C1662" s="231"/>
    </row>
    <row r="1663" spans="3:3" s="20" customFormat="1" x14ac:dyDescent="0.25">
      <c r="C1663" s="231"/>
    </row>
    <row r="1664" spans="3:3" s="20" customFormat="1" x14ac:dyDescent="0.25">
      <c r="C1664" s="231"/>
    </row>
    <row r="1665" spans="3:3" s="20" customFormat="1" x14ac:dyDescent="0.25">
      <c r="C1665" s="231"/>
    </row>
    <row r="1666" spans="3:3" s="20" customFormat="1" x14ac:dyDescent="0.25">
      <c r="C1666" s="231"/>
    </row>
    <row r="1667" spans="3:3" s="20" customFormat="1" x14ac:dyDescent="0.25">
      <c r="C1667" s="231"/>
    </row>
    <row r="1668" spans="3:3" s="20" customFormat="1" x14ac:dyDescent="0.25">
      <c r="C1668" s="231"/>
    </row>
    <row r="1669" spans="3:3" s="20" customFormat="1" x14ac:dyDescent="0.25">
      <c r="C1669" s="231"/>
    </row>
    <row r="1670" spans="3:3" s="20" customFormat="1" x14ac:dyDescent="0.25">
      <c r="C1670" s="231"/>
    </row>
    <row r="1671" spans="3:3" s="20" customFormat="1" x14ac:dyDescent="0.25">
      <c r="C1671" s="231"/>
    </row>
    <row r="1672" spans="3:3" s="20" customFormat="1" x14ac:dyDescent="0.25">
      <c r="C1672" s="231"/>
    </row>
    <row r="1673" spans="3:3" s="20" customFormat="1" x14ac:dyDescent="0.25">
      <c r="C1673" s="231"/>
    </row>
    <row r="1674" spans="3:3" s="20" customFormat="1" x14ac:dyDescent="0.25">
      <c r="C1674" s="231"/>
    </row>
    <row r="1675" spans="3:3" s="20" customFormat="1" x14ac:dyDescent="0.25">
      <c r="C1675" s="231"/>
    </row>
    <row r="1676" spans="3:3" s="20" customFormat="1" x14ac:dyDescent="0.25">
      <c r="C1676" s="231"/>
    </row>
    <row r="1677" spans="3:3" s="20" customFormat="1" x14ac:dyDescent="0.25">
      <c r="C1677" s="231"/>
    </row>
    <row r="1678" spans="3:3" s="20" customFormat="1" x14ac:dyDescent="0.25">
      <c r="C1678" s="231"/>
    </row>
    <row r="1679" spans="3:3" s="20" customFormat="1" x14ac:dyDescent="0.25">
      <c r="C1679" s="231"/>
    </row>
    <row r="1680" spans="3:3" s="20" customFormat="1" x14ac:dyDescent="0.25">
      <c r="C1680" s="231"/>
    </row>
    <row r="1681" spans="3:3" s="20" customFormat="1" x14ac:dyDescent="0.25">
      <c r="C1681" s="231"/>
    </row>
    <row r="1682" spans="3:3" s="20" customFormat="1" x14ac:dyDescent="0.25">
      <c r="C1682" s="231"/>
    </row>
    <row r="1683" spans="3:3" s="20" customFormat="1" x14ac:dyDescent="0.25">
      <c r="C1683" s="231"/>
    </row>
    <row r="1684" spans="3:3" s="20" customFormat="1" x14ac:dyDescent="0.25">
      <c r="C1684" s="231"/>
    </row>
    <row r="1685" spans="3:3" s="20" customFormat="1" x14ac:dyDescent="0.25">
      <c r="C1685" s="231"/>
    </row>
    <row r="1686" spans="3:3" s="20" customFormat="1" x14ac:dyDescent="0.25">
      <c r="C1686" s="231"/>
    </row>
    <row r="1687" spans="3:3" s="20" customFormat="1" x14ac:dyDescent="0.25">
      <c r="C1687" s="231"/>
    </row>
    <row r="1688" spans="3:3" s="20" customFormat="1" x14ac:dyDescent="0.25">
      <c r="C1688" s="231"/>
    </row>
    <row r="1689" spans="3:3" s="20" customFormat="1" x14ac:dyDescent="0.25">
      <c r="C1689" s="231"/>
    </row>
    <row r="1690" spans="3:3" s="20" customFormat="1" x14ac:dyDescent="0.25">
      <c r="C1690" s="231"/>
    </row>
    <row r="1691" spans="3:3" s="20" customFormat="1" x14ac:dyDescent="0.25">
      <c r="C1691" s="231"/>
    </row>
    <row r="1692" spans="3:3" s="20" customFormat="1" x14ac:dyDescent="0.25">
      <c r="C1692" s="231"/>
    </row>
    <row r="1693" spans="3:3" s="20" customFormat="1" x14ac:dyDescent="0.25">
      <c r="C1693" s="231"/>
    </row>
    <row r="1694" spans="3:3" s="20" customFormat="1" x14ac:dyDescent="0.25">
      <c r="C1694" s="231"/>
    </row>
    <row r="1695" spans="3:3" s="20" customFormat="1" x14ac:dyDescent="0.25">
      <c r="C1695" s="231"/>
    </row>
    <row r="1696" spans="3:3" s="20" customFormat="1" x14ac:dyDescent="0.25">
      <c r="C1696" s="231"/>
    </row>
    <row r="1697" spans="3:3" s="20" customFormat="1" x14ac:dyDescent="0.25">
      <c r="C1697" s="231"/>
    </row>
    <row r="1698" spans="3:3" s="20" customFormat="1" x14ac:dyDescent="0.25">
      <c r="C1698" s="231"/>
    </row>
    <row r="1699" spans="3:3" s="20" customFormat="1" x14ac:dyDescent="0.25">
      <c r="C1699" s="231"/>
    </row>
    <row r="1700" spans="3:3" s="20" customFormat="1" x14ac:dyDescent="0.25">
      <c r="C1700" s="231"/>
    </row>
    <row r="1701" spans="3:3" s="20" customFormat="1" x14ac:dyDescent="0.25">
      <c r="C1701" s="231"/>
    </row>
    <row r="1702" spans="3:3" s="20" customFormat="1" x14ac:dyDescent="0.25">
      <c r="C1702" s="231"/>
    </row>
    <row r="1703" spans="3:3" s="20" customFormat="1" x14ac:dyDescent="0.25">
      <c r="C1703" s="231"/>
    </row>
    <row r="1704" spans="3:3" s="20" customFormat="1" x14ac:dyDescent="0.25">
      <c r="C1704" s="231"/>
    </row>
    <row r="1705" spans="3:3" s="20" customFormat="1" x14ac:dyDescent="0.25">
      <c r="C1705" s="231"/>
    </row>
    <row r="1706" spans="3:3" s="20" customFormat="1" x14ac:dyDescent="0.25">
      <c r="C1706" s="231"/>
    </row>
    <row r="1707" spans="3:3" s="20" customFormat="1" x14ac:dyDescent="0.25">
      <c r="C1707" s="231"/>
    </row>
    <row r="1708" spans="3:3" s="20" customFormat="1" x14ac:dyDescent="0.25">
      <c r="C1708" s="231"/>
    </row>
    <row r="1709" spans="3:3" s="20" customFormat="1" x14ac:dyDescent="0.25">
      <c r="C1709" s="231"/>
    </row>
    <row r="1710" spans="3:3" s="20" customFormat="1" x14ac:dyDescent="0.25">
      <c r="C1710" s="231"/>
    </row>
    <row r="1711" spans="3:3" s="20" customFormat="1" x14ac:dyDescent="0.25">
      <c r="C1711" s="231"/>
    </row>
    <row r="1712" spans="3:3" s="20" customFormat="1" x14ac:dyDescent="0.25">
      <c r="C1712" s="231"/>
    </row>
    <row r="1713" spans="3:3" s="20" customFormat="1" x14ac:dyDescent="0.25">
      <c r="C1713" s="231"/>
    </row>
    <row r="1714" spans="3:3" s="20" customFormat="1" x14ac:dyDescent="0.25">
      <c r="C1714" s="231"/>
    </row>
    <row r="1715" spans="3:3" s="20" customFormat="1" x14ac:dyDescent="0.25">
      <c r="C1715" s="231"/>
    </row>
    <row r="1716" spans="3:3" s="20" customFormat="1" x14ac:dyDescent="0.25">
      <c r="C1716" s="231"/>
    </row>
    <row r="1717" spans="3:3" s="20" customFormat="1" x14ac:dyDescent="0.25">
      <c r="C1717" s="231"/>
    </row>
    <row r="1718" spans="3:3" s="20" customFormat="1" x14ac:dyDescent="0.25">
      <c r="C1718" s="231"/>
    </row>
    <row r="1719" spans="3:3" s="20" customFormat="1" x14ac:dyDescent="0.25">
      <c r="C1719" s="231"/>
    </row>
    <row r="1720" spans="3:3" s="20" customFormat="1" x14ac:dyDescent="0.25">
      <c r="C1720" s="231"/>
    </row>
    <row r="1721" spans="3:3" s="20" customFormat="1" x14ac:dyDescent="0.25">
      <c r="C1721" s="231"/>
    </row>
    <row r="1722" spans="3:3" s="20" customFormat="1" x14ac:dyDescent="0.25">
      <c r="C1722" s="231"/>
    </row>
    <row r="1723" spans="3:3" s="20" customFormat="1" x14ac:dyDescent="0.25">
      <c r="C1723" s="231"/>
    </row>
    <row r="1724" spans="3:3" s="20" customFormat="1" x14ac:dyDescent="0.25">
      <c r="C1724" s="231"/>
    </row>
    <row r="1725" spans="3:3" s="20" customFormat="1" x14ac:dyDescent="0.25">
      <c r="C1725" s="231"/>
    </row>
    <row r="1726" spans="3:3" s="20" customFormat="1" x14ac:dyDescent="0.25">
      <c r="C1726" s="231"/>
    </row>
    <row r="1727" spans="3:3" s="20" customFormat="1" x14ac:dyDescent="0.25">
      <c r="C1727" s="231"/>
    </row>
    <row r="1728" spans="3:3" s="20" customFormat="1" x14ac:dyDescent="0.25">
      <c r="C1728" s="231"/>
    </row>
    <row r="1729" spans="3:3" s="20" customFormat="1" x14ac:dyDescent="0.25">
      <c r="C1729" s="231"/>
    </row>
    <row r="1730" spans="3:3" s="20" customFormat="1" x14ac:dyDescent="0.25">
      <c r="C1730" s="231"/>
    </row>
    <row r="1731" spans="3:3" s="20" customFormat="1" x14ac:dyDescent="0.25">
      <c r="C1731" s="231"/>
    </row>
    <row r="1732" spans="3:3" s="20" customFormat="1" x14ac:dyDescent="0.25">
      <c r="C1732" s="231"/>
    </row>
    <row r="1733" spans="3:3" s="20" customFormat="1" x14ac:dyDescent="0.25">
      <c r="C1733" s="231"/>
    </row>
    <row r="1734" spans="3:3" s="20" customFormat="1" x14ac:dyDescent="0.25">
      <c r="C1734" s="231"/>
    </row>
    <row r="1735" spans="3:3" s="20" customFormat="1" x14ac:dyDescent="0.25">
      <c r="C1735" s="231"/>
    </row>
    <row r="1736" spans="3:3" s="20" customFormat="1" x14ac:dyDescent="0.25">
      <c r="C1736" s="231"/>
    </row>
    <row r="1737" spans="3:3" s="20" customFormat="1" x14ac:dyDescent="0.25">
      <c r="C1737" s="231"/>
    </row>
    <row r="1738" spans="3:3" s="20" customFormat="1" x14ac:dyDescent="0.25">
      <c r="C1738" s="231"/>
    </row>
    <row r="1739" spans="3:3" s="20" customFormat="1" x14ac:dyDescent="0.25">
      <c r="C1739" s="231"/>
    </row>
    <row r="1740" spans="3:3" s="20" customFormat="1" x14ac:dyDescent="0.25">
      <c r="C1740" s="231"/>
    </row>
    <row r="1741" spans="3:3" s="20" customFormat="1" x14ac:dyDescent="0.25">
      <c r="C1741" s="231"/>
    </row>
    <row r="1742" spans="3:3" s="20" customFormat="1" x14ac:dyDescent="0.25">
      <c r="C1742" s="231"/>
    </row>
    <row r="1743" spans="3:3" s="20" customFormat="1" x14ac:dyDescent="0.25">
      <c r="C1743" s="231"/>
    </row>
    <row r="1744" spans="3:3" s="20" customFormat="1" x14ac:dyDescent="0.25">
      <c r="C1744" s="231"/>
    </row>
    <row r="1745" spans="3:3" s="20" customFormat="1" x14ac:dyDescent="0.25">
      <c r="C1745" s="231"/>
    </row>
    <row r="1746" spans="3:3" s="20" customFormat="1" x14ac:dyDescent="0.25">
      <c r="C1746" s="231"/>
    </row>
    <row r="1747" spans="3:3" s="20" customFormat="1" x14ac:dyDescent="0.25">
      <c r="C1747" s="231"/>
    </row>
    <row r="1748" spans="3:3" s="20" customFormat="1" x14ac:dyDescent="0.25">
      <c r="C1748" s="231"/>
    </row>
    <row r="1749" spans="3:3" s="20" customFormat="1" x14ac:dyDescent="0.25">
      <c r="C1749" s="231"/>
    </row>
    <row r="1750" spans="3:3" s="20" customFormat="1" x14ac:dyDescent="0.25">
      <c r="C1750" s="231"/>
    </row>
    <row r="1751" spans="3:3" s="20" customFormat="1" x14ac:dyDescent="0.25">
      <c r="C1751" s="231"/>
    </row>
    <row r="1752" spans="3:3" s="20" customFormat="1" x14ac:dyDescent="0.25">
      <c r="C1752" s="231"/>
    </row>
    <row r="1753" spans="3:3" s="20" customFormat="1" x14ac:dyDescent="0.25">
      <c r="C1753" s="231"/>
    </row>
    <row r="1754" spans="3:3" s="20" customFormat="1" x14ac:dyDescent="0.25">
      <c r="C1754" s="231"/>
    </row>
    <row r="1755" spans="3:3" s="20" customFormat="1" x14ac:dyDescent="0.25">
      <c r="C1755" s="231"/>
    </row>
    <row r="1756" spans="3:3" s="20" customFormat="1" x14ac:dyDescent="0.25">
      <c r="C1756" s="231"/>
    </row>
    <row r="1757" spans="3:3" s="20" customFormat="1" x14ac:dyDescent="0.25">
      <c r="C1757" s="231"/>
    </row>
    <row r="1758" spans="3:3" s="20" customFormat="1" x14ac:dyDescent="0.25">
      <c r="C1758" s="231"/>
    </row>
    <row r="1759" spans="3:3" s="20" customFormat="1" x14ac:dyDescent="0.25">
      <c r="C1759" s="231"/>
    </row>
    <row r="1760" spans="3:3" s="20" customFormat="1" x14ac:dyDescent="0.25">
      <c r="C1760" s="231"/>
    </row>
    <row r="1761" spans="3:3" s="20" customFormat="1" x14ac:dyDescent="0.25">
      <c r="C1761" s="231"/>
    </row>
    <row r="1762" spans="3:3" s="20" customFormat="1" x14ac:dyDescent="0.25">
      <c r="C1762" s="231"/>
    </row>
    <row r="1763" spans="3:3" s="20" customFormat="1" x14ac:dyDescent="0.25">
      <c r="C1763" s="231"/>
    </row>
    <row r="1764" spans="3:3" s="20" customFormat="1" x14ac:dyDescent="0.25">
      <c r="C1764" s="231"/>
    </row>
    <row r="1765" spans="3:3" s="20" customFormat="1" x14ac:dyDescent="0.25">
      <c r="C1765" s="231"/>
    </row>
    <row r="1766" spans="3:3" s="20" customFormat="1" x14ac:dyDescent="0.25">
      <c r="C1766" s="231"/>
    </row>
    <row r="1767" spans="3:3" s="20" customFormat="1" x14ac:dyDescent="0.25">
      <c r="C1767" s="231"/>
    </row>
    <row r="1768" spans="3:3" s="20" customFormat="1" x14ac:dyDescent="0.25">
      <c r="C1768" s="231"/>
    </row>
    <row r="1769" spans="3:3" s="20" customFormat="1" x14ac:dyDescent="0.25">
      <c r="C1769" s="231"/>
    </row>
    <row r="1770" spans="3:3" s="20" customFormat="1" x14ac:dyDescent="0.25">
      <c r="C1770" s="231"/>
    </row>
    <row r="1771" spans="3:3" s="20" customFormat="1" x14ac:dyDescent="0.25">
      <c r="C1771" s="231"/>
    </row>
    <row r="1772" spans="3:3" s="20" customFormat="1" x14ac:dyDescent="0.25">
      <c r="C1772" s="231"/>
    </row>
    <row r="1773" spans="3:3" s="20" customFormat="1" x14ac:dyDescent="0.25">
      <c r="C1773" s="231"/>
    </row>
    <row r="1774" spans="3:3" s="20" customFormat="1" x14ac:dyDescent="0.25">
      <c r="C1774" s="231"/>
    </row>
    <row r="1775" spans="3:3" s="20" customFormat="1" x14ac:dyDescent="0.25">
      <c r="C1775" s="231"/>
    </row>
    <row r="1776" spans="3:3" s="20" customFormat="1" x14ac:dyDescent="0.25">
      <c r="C1776" s="231"/>
    </row>
    <row r="1777" spans="3:3" s="20" customFormat="1" x14ac:dyDescent="0.25">
      <c r="C1777" s="231"/>
    </row>
    <row r="1778" spans="3:3" s="20" customFormat="1" x14ac:dyDescent="0.25">
      <c r="C1778" s="231"/>
    </row>
    <row r="1779" spans="3:3" s="20" customFormat="1" x14ac:dyDescent="0.25">
      <c r="C1779" s="231"/>
    </row>
    <row r="1780" spans="3:3" s="20" customFormat="1" x14ac:dyDescent="0.25">
      <c r="C1780" s="231"/>
    </row>
    <row r="1781" spans="3:3" s="20" customFormat="1" x14ac:dyDescent="0.25">
      <c r="C1781" s="231"/>
    </row>
    <row r="1782" spans="3:3" s="20" customFormat="1" x14ac:dyDescent="0.25">
      <c r="C1782" s="231"/>
    </row>
    <row r="1783" spans="3:3" s="20" customFormat="1" x14ac:dyDescent="0.25">
      <c r="C1783" s="231"/>
    </row>
    <row r="1784" spans="3:3" s="20" customFormat="1" x14ac:dyDescent="0.25">
      <c r="C1784" s="231"/>
    </row>
    <row r="1785" spans="3:3" s="20" customFormat="1" x14ac:dyDescent="0.25">
      <c r="C1785" s="231"/>
    </row>
    <row r="1786" spans="3:3" s="20" customFormat="1" x14ac:dyDescent="0.25">
      <c r="C1786" s="231"/>
    </row>
    <row r="1787" spans="3:3" s="20" customFormat="1" x14ac:dyDescent="0.25">
      <c r="C1787" s="231"/>
    </row>
    <row r="1788" spans="3:3" s="20" customFormat="1" x14ac:dyDescent="0.25">
      <c r="C1788" s="231"/>
    </row>
    <row r="1789" spans="3:3" s="20" customFormat="1" x14ac:dyDescent="0.25">
      <c r="C1789" s="231"/>
    </row>
    <row r="1790" spans="3:3" s="20" customFormat="1" x14ac:dyDescent="0.25">
      <c r="C1790" s="231"/>
    </row>
    <row r="1791" spans="3:3" s="20" customFormat="1" x14ac:dyDescent="0.25">
      <c r="C1791" s="231"/>
    </row>
    <row r="1792" spans="3:3" s="20" customFormat="1" x14ac:dyDescent="0.25">
      <c r="C1792" s="231"/>
    </row>
    <row r="1793" spans="3:3" s="20" customFormat="1" x14ac:dyDescent="0.25">
      <c r="C1793" s="231"/>
    </row>
    <row r="1794" spans="3:3" s="20" customFormat="1" x14ac:dyDescent="0.25">
      <c r="C1794" s="231"/>
    </row>
    <row r="1795" spans="3:3" s="20" customFormat="1" x14ac:dyDescent="0.25">
      <c r="C1795" s="231"/>
    </row>
    <row r="1796" spans="3:3" s="20" customFormat="1" x14ac:dyDescent="0.25">
      <c r="C1796" s="231"/>
    </row>
    <row r="1797" spans="3:3" s="20" customFormat="1" x14ac:dyDescent="0.25">
      <c r="C1797" s="231"/>
    </row>
    <row r="1798" spans="3:3" s="20" customFormat="1" x14ac:dyDescent="0.25">
      <c r="C1798" s="231"/>
    </row>
    <row r="1799" spans="3:3" s="20" customFormat="1" x14ac:dyDescent="0.25">
      <c r="C1799" s="231"/>
    </row>
    <row r="1800" spans="3:3" s="20" customFormat="1" x14ac:dyDescent="0.25">
      <c r="C1800" s="231"/>
    </row>
    <row r="1801" spans="3:3" s="20" customFormat="1" x14ac:dyDescent="0.25">
      <c r="C1801" s="231"/>
    </row>
    <row r="1802" spans="3:3" s="20" customFormat="1" x14ac:dyDescent="0.25">
      <c r="C1802" s="231"/>
    </row>
    <row r="1803" spans="3:3" s="20" customFormat="1" x14ac:dyDescent="0.25">
      <c r="C1803" s="231"/>
    </row>
    <row r="1804" spans="3:3" s="20" customFormat="1" x14ac:dyDescent="0.25">
      <c r="C1804" s="231"/>
    </row>
    <row r="1805" spans="3:3" s="20" customFormat="1" x14ac:dyDescent="0.25">
      <c r="C1805" s="231"/>
    </row>
    <row r="1806" spans="3:3" s="20" customFormat="1" x14ac:dyDescent="0.25">
      <c r="C1806" s="231"/>
    </row>
    <row r="1807" spans="3:3" s="20" customFormat="1" x14ac:dyDescent="0.25">
      <c r="C1807" s="231"/>
    </row>
    <row r="1808" spans="3:3" s="20" customFormat="1" x14ac:dyDescent="0.25">
      <c r="C1808" s="231"/>
    </row>
    <row r="1809" spans="3:3" s="20" customFormat="1" x14ac:dyDescent="0.25">
      <c r="C1809" s="231"/>
    </row>
    <row r="1810" spans="3:3" s="20" customFormat="1" x14ac:dyDescent="0.25">
      <c r="C1810" s="231"/>
    </row>
    <row r="1811" spans="3:3" s="20" customFormat="1" x14ac:dyDescent="0.25">
      <c r="C1811" s="231"/>
    </row>
    <row r="1812" spans="3:3" s="20" customFormat="1" x14ac:dyDescent="0.25">
      <c r="C1812" s="231"/>
    </row>
    <row r="1813" spans="3:3" s="20" customFormat="1" x14ac:dyDescent="0.25">
      <c r="C1813" s="231"/>
    </row>
    <row r="1814" spans="3:3" s="20" customFormat="1" x14ac:dyDescent="0.25">
      <c r="C1814" s="231"/>
    </row>
    <row r="1815" spans="3:3" s="20" customFormat="1" x14ac:dyDescent="0.25">
      <c r="C1815" s="231"/>
    </row>
    <row r="1816" spans="3:3" s="20" customFormat="1" x14ac:dyDescent="0.25">
      <c r="C1816" s="231"/>
    </row>
    <row r="1817" spans="3:3" s="20" customFormat="1" x14ac:dyDescent="0.25">
      <c r="C1817" s="231"/>
    </row>
    <row r="1818" spans="3:3" s="20" customFormat="1" x14ac:dyDescent="0.25">
      <c r="C1818" s="231"/>
    </row>
    <row r="1819" spans="3:3" s="20" customFormat="1" x14ac:dyDescent="0.25">
      <c r="C1819" s="231"/>
    </row>
    <row r="1820" spans="3:3" s="20" customFormat="1" x14ac:dyDescent="0.25">
      <c r="C1820" s="231"/>
    </row>
    <row r="1821" spans="3:3" s="20" customFormat="1" x14ac:dyDescent="0.25">
      <c r="C1821" s="231"/>
    </row>
    <row r="1822" spans="3:3" s="20" customFormat="1" x14ac:dyDescent="0.25">
      <c r="C1822" s="231"/>
    </row>
    <row r="1823" spans="3:3" s="20" customFormat="1" x14ac:dyDescent="0.25">
      <c r="C1823" s="231"/>
    </row>
    <row r="1824" spans="3:3" s="20" customFormat="1" x14ac:dyDescent="0.25">
      <c r="C1824" s="231"/>
    </row>
    <row r="1825" spans="3:3" s="20" customFormat="1" x14ac:dyDescent="0.25">
      <c r="C1825" s="231"/>
    </row>
    <row r="1826" spans="3:3" s="20" customFormat="1" x14ac:dyDescent="0.25">
      <c r="C1826" s="231"/>
    </row>
    <row r="1827" spans="3:3" s="20" customFormat="1" x14ac:dyDescent="0.25">
      <c r="C1827" s="231"/>
    </row>
    <row r="1828" spans="3:3" s="20" customFormat="1" x14ac:dyDescent="0.25">
      <c r="C1828" s="231"/>
    </row>
    <row r="1829" spans="3:3" s="20" customFormat="1" x14ac:dyDescent="0.25">
      <c r="C1829" s="231"/>
    </row>
    <row r="1830" spans="3:3" s="20" customFormat="1" x14ac:dyDescent="0.25">
      <c r="C1830" s="231"/>
    </row>
    <row r="1831" spans="3:3" s="20" customFormat="1" x14ac:dyDescent="0.25">
      <c r="C1831" s="231"/>
    </row>
    <row r="1832" spans="3:3" s="20" customFormat="1" x14ac:dyDescent="0.25">
      <c r="C1832" s="231"/>
    </row>
    <row r="1833" spans="3:3" s="20" customFormat="1" x14ac:dyDescent="0.25">
      <c r="C1833" s="231"/>
    </row>
    <row r="1834" spans="3:3" s="20" customFormat="1" x14ac:dyDescent="0.25">
      <c r="C1834" s="231"/>
    </row>
    <row r="1835" spans="3:3" s="20" customFormat="1" x14ac:dyDescent="0.25">
      <c r="C1835" s="231"/>
    </row>
    <row r="1836" spans="3:3" s="20" customFormat="1" x14ac:dyDescent="0.25">
      <c r="C1836" s="231"/>
    </row>
    <row r="1837" spans="3:3" s="20" customFormat="1" x14ac:dyDescent="0.25">
      <c r="C1837" s="231"/>
    </row>
    <row r="1838" spans="3:3" s="20" customFormat="1" x14ac:dyDescent="0.25">
      <c r="C1838" s="231"/>
    </row>
    <row r="1839" spans="3:3" s="20" customFormat="1" x14ac:dyDescent="0.25">
      <c r="C1839" s="231"/>
    </row>
    <row r="1840" spans="3:3" s="20" customFormat="1" x14ac:dyDescent="0.25">
      <c r="C1840" s="231"/>
    </row>
    <row r="1841" spans="3:3" s="20" customFormat="1" x14ac:dyDescent="0.25">
      <c r="C1841" s="231"/>
    </row>
    <row r="1842" spans="3:3" s="20" customFormat="1" x14ac:dyDescent="0.25">
      <c r="C1842" s="231"/>
    </row>
    <row r="1843" spans="3:3" s="20" customFormat="1" x14ac:dyDescent="0.25">
      <c r="C1843" s="231"/>
    </row>
    <row r="1844" spans="3:3" s="20" customFormat="1" x14ac:dyDescent="0.25">
      <c r="C1844" s="231"/>
    </row>
    <row r="1845" spans="3:3" s="20" customFormat="1" x14ac:dyDescent="0.25">
      <c r="C1845" s="231"/>
    </row>
    <row r="1846" spans="3:3" s="20" customFormat="1" x14ac:dyDescent="0.25">
      <c r="C1846" s="231"/>
    </row>
    <row r="1847" spans="3:3" s="20" customFormat="1" x14ac:dyDescent="0.25">
      <c r="C1847" s="231"/>
    </row>
    <row r="1848" spans="3:3" s="20" customFormat="1" x14ac:dyDescent="0.25">
      <c r="C1848" s="231"/>
    </row>
    <row r="1849" spans="3:3" s="20" customFormat="1" x14ac:dyDescent="0.25">
      <c r="C1849" s="231"/>
    </row>
    <row r="1850" spans="3:3" s="20" customFormat="1" x14ac:dyDescent="0.25">
      <c r="C1850" s="231"/>
    </row>
    <row r="1851" spans="3:3" s="20" customFormat="1" x14ac:dyDescent="0.25">
      <c r="C1851" s="231"/>
    </row>
    <row r="1852" spans="3:3" s="20" customFormat="1" x14ac:dyDescent="0.25">
      <c r="C1852" s="231"/>
    </row>
    <row r="1853" spans="3:3" s="20" customFormat="1" x14ac:dyDescent="0.25">
      <c r="C1853" s="231"/>
    </row>
    <row r="1854" spans="3:3" s="20" customFormat="1" x14ac:dyDescent="0.25">
      <c r="C1854" s="231"/>
    </row>
    <row r="1855" spans="3:3" s="20" customFormat="1" x14ac:dyDescent="0.25">
      <c r="C1855" s="231"/>
    </row>
    <row r="1856" spans="3:3" s="20" customFormat="1" x14ac:dyDescent="0.25">
      <c r="C1856" s="231"/>
    </row>
    <row r="1857" spans="3:3" s="20" customFormat="1" x14ac:dyDescent="0.25">
      <c r="C1857" s="231"/>
    </row>
    <row r="1858" spans="3:3" s="20" customFormat="1" x14ac:dyDescent="0.25">
      <c r="C1858" s="231"/>
    </row>
    <row r="1859" spans="3:3" s="20" customFormat="1" x14ac:dyDescent="0.25">
      <c r="C1859" s="231"/>
    </row>
    <row r="1860" spans="3:3" s="20" customFormat="1" x14ac:dyDescent="0.25">
      <c r="C1860" s="231"/>
    </row>
    <row r="1861" spans="3:3" s="20" customFormat="1" x14ac:dyDescent="0.25">
      <c r="C1861" s="231"/>
    </row>
    <row r="1862" spans="3:3" s="20" customFormat="1" x14ac:dyDescent="0.25">
      <c r="C1862" s="231"/>
    </row>
    <row r="1863" spans="3:3" s="20" customFormat="1" x14ac:dyDescent="0.25">
      <c r="C1863" s="231"/>
    </row>
    <row r="1864" spans="3:3" s="20" customFormat="1" x14ac:dyDescent="0.25">
      <c r="C1864" s="231"/>
    </row>
    <row r="1865" spans="3:3" s="20" customFormat="1" x14ac:dyDescent="0.25">
      <c r="C1865" s="231"/>
    </row>
    <row r="1866" spans="3:3" s="20" customFormat="1" x14ac:dyDescent="0.25">
      <c r="C1866" s="231"/>
    </row>
    <row r="1867" spans="3:3" s="20" customFormat="1" x14ac:dyDescent="0.25">
      <c r="C1867" s="231"/>
    </row>
    <row r="1868" spans="3:3" s="20" customFormat="1" x14ac:dyDescent="0.25">
      <c r="C1868" s="231"/>
    </row>
    <row r="1869" spans="3:3" s="20" customFormat="1" x14ac:dyDescent="0.25">
      <c r="C1869" s="231"/>
    </row>
    <row r="1870" spans="3:3" s="20" customFormat="1" x14ac:dyDescent="0.25">
      <c r="C1870" s="231"/>
    </row>
    <row r="1871" spans="3:3" s="20" customFormat="1" x14ac:dyDescent="0.25">
      <c r="C1871" s="231"/>
    </row>
    <row r="1872" spans="3:3" s="20" customFormat="1" x14ac:dyDescent="0.25">
      <c r="C1872" s="231"/>
    </row>
    <row r="1873" spans="3:3" s="20" customFormat="1" x14ac:dyDescent="0.25">
      <c r="C1873" s="231"/>
    </row>
    <row r="1874" spans="3:3" s="20" customFormat="1" x14ac:dyDescent="0.25">
      <c r="C1874" s="231"/>
    </row>
    <row r="1875" spans="3:3" s="20" customFormat="1" x14ac:dyDescent="0.25">
      <c r="C1875" s="231"/>
    </row>
    <row r="1876" spans="3:3" s="20" customFormat="1" x14ac:dyDescent="0.25">
      <c r="C1876" s="231"/>
    </row>
    <row r="1877" spans="3:3" s="20" customFormat="1" x14ac:dyDescent="0.25">
      <c r="C1877" s="231"/>
    </row>
    <row r="1878" spans="3:3" s="20" customFormat="1" x14ac:dyDescent="0.25">
      <c r="C1878" s="231"/>
    </row>
    <row r="1879" spans="3:3" s="20" customFormat="1" x14ac:dyDescent="0.25">
      <c r="C1879" s="231"/>
    </row>
    <row r="1880" spans="3:3" s="20" customFormat="1" x14ac:dyDescent="0.25">
      <c r="C1880" s="231"/>
    </row>
    <row r="1881" spans="3:3" s="20" customFormat="1" x14ac:dyDescent="0.25">
      <c r="C1881" s="231"/>
    </row>
    <row r="1882" spans="3:3" s="20" customFormat="1" x14ac:dyDescent="0.25">
      <c r="C1882" s="231"/>
    </row>
    <row r="1883" spans="3:3" s="20" customFormat="1" x14ac:dyDescent="0.25">
      <c r="C1883" s="231"/>
    </row>
    <row r="1884" spans="3:3" s="20" customFormat="1" x14ac:dyDescent="0.25">
      <c r="C1884" s="231"/>
    </row>
    <row r="1885" spans="3:3" s="20" customFormat="1" x14ac:dyDescent="0.25">
      <c r="C1885" s="231"/>
    </row>
    <row r="1886" spans="3:3" s="20" customFormat="1" x14ac:dyDescent="0.25">
      <c r="C1886" s="231"/>
    </row>
    <row r="1887" spans="3:3" s="20" customFormat="1" x14ac:dyDescent="0.25">
      <c r="C1887" s="231"/>
    </row>
    <row r="1888" spans="3:3" s="20" customFormat="1" x14ac:dyDescent="0.25">
      <c r="C1888" s="231"/>
    </row>
    <row r="1889" spans="3:3" s="20" customFormat="1" x14ac:dyDescent="0.25">
      <c r="C1889" s="231"/>
    </row>
    <row r="1890" spans="3:3" s="20" customFormat="1" x14ac:dyDescent="0.25">
      <c r="C1890" s="231"/>
    </row>
    <row r="1891" spans="3:3" s="20" customFormat="1" x14ac:dyDescent="0.25">
      <c r="C1891" s="231"/>
    </row>
    <row r="1892" spans="3:3" s="20" customFormat="1" x14ac:dyDescent="0.25">
      <c r="C1892" s="231"/>
    </row>
    <row r="1893" spans="3:3" s="20" customFormat="1" x14ac:dyDescent="0.25">
      <c r="C1893" s="231"/>
    </row>
    <row r="1894" spans="3:3" s="20" customFormat="1" x14ac:dyDescent="0.25">
      <c r="C1894" s="231"/>
    </row>
    <row r="1895" spans="3:3" s="20" customFormat="1" x14ac:dyDescent="0.25">
      <c r="C1895" s="231"/>
    </row>
    <row r="1896" spans="3:3" s="20" customFormat="1" x14ac:dyDescent="0.25">
      <c r="C1896" s="231"/>
    </row>
    <row r="1897" spans="3:3" s="20" customFormat="1" x14ac:dyDescent="0.25">
      <c r="C1897" s="231"/>
    </row>
    <row r="1898" spans="3:3" s="20" customFormat="1" x14ac:dyDescent="0.25">
      <c r="C1898" s="231"/>
    </row>
    <row r="1899" spans="3:3" s="20" customFormat="1" x14ac:dyDescent="0.25">
      <c r="C1899" s="231"/>
    </row>
    <row r="1900" spans="3:3" s="20" customFormat="1" x14ac:dyDescent="0.25">
      <c r="C1900" s="231"/>
    </row>
    <row r="1901" spans="3:3" s="20" customFormat="1" x14ac:dyDescent="0.25">
      <c r="C1901" s="231"/>
    </row>
    <row r="1902" spans="3:3" s="20" customFormat="1" x14ac:dyDescent="0.25">
      <c r="C1902" s="231"/>
    </row>
    <row r="1903" spans="3:3" s="20" customFormat="1" x14ac:dyDescent="0.25">
      <c r="C1903" s="231"/>
    </row>
    <row r="1904" spans="3:3" s="20" customFormat="1" x14ac:dyDescent="0.25">
      <c r="C1904" s="231"/>
    </row>
    <row r="1905" spans="3:3" s="20" customFormat="1" x14ac:dyDescent="0.25">
      <c r="C1905" s="231"/>
    </row>
    <row r="1906" spans="3:3" s="20" customFormat="1" x14ac:dyDescent="0.25">
      <c r="C1906" s="231"/>
    </row>
    <row r="1907" spans="3:3" s="20" customFormat="1" x14ac:dyDescent="0.25">
      <c r="C1907" s="231"/>
    </row>
    <row r="1908" spans="3:3" s="20" customFormat="1" x14ac:dyDescent="0.25">
      <c r="C1908" s="231"/>
    </row>
    <row r="1909" spans="3:3" s="20" customFormat="1" x14ac:dyDescent="0.25">
      <c r="C1909" s="231"/>
    </row>
    <row r="1910" spans="3:3" s="20" customFormat="1" x14ac:dyDescent="0.25">
      <c r="C1910" s="231"/>
    </row>
    <row r="1911" spans="3:3" s="20" customFormat="1" x14ac:dyDescent="0.25">
      <c r="C1911" s="231"/>
    </row>
    <row r="1912" spans="3:3" s="20" customFormat="1" x14ac:dyDescent="0.25">
      <c r="C1912" s="231"/>
    </row>
    <row r="1913" spans="3:3" s="20" customFormat="1" x14ac:dyDescent="0.25">
      <c r="C1913" s="231"/>
    </row>
    <row r="1914" spans="3:3" s="20" customFormat="1" x14ac:dyDescent="0.25">
      <c r="C1914" s="231"/>
    </row>
    <row r="1915" spans="3:3" s="20" customFormat="1" x14ac:dyDescent="0.25">
      <c r="C1915" s="231"/>
    </row>
    <row r="1916" spans="3:3" s="20" customFormat="1" x14ac:dyDescent="0.25">
      <c r="C1916" s="231"/>
    </row>
    <row r="1917" spans="3:3" s="20" customFormat="1" x14ac:dyDescent="0.25">
      <c r="C1917" s="231"/>
    </row>
    <row r="1918" spans="3:3" s="20" customFormat="1" x14ac:dyDescent="0.25">
      <c r="C1918" s="231"/>
    </row>
    <row r="1919" spans="3:3" s="20" customFormat="1" x14ac:dyDescent="0.25">
      <c r="C1919" s="231"/>
    </row>
    <row r="1920" spans="3:3" s="20" customFormat="1" x14ac:dyDescent="0.25">
      <c r="C1920" s="231"/>
    </row>
    <row r="1921" spans="3:3" s="20" customFormat="1" x14ac:dyDescent="0.25">
      <c r="C1921" s="231"/>
    </row>
    <row r="1922" spans="3:3" s="20" customFormat="1" x14ac:dyDescent="0.25">
      <c r="C1922" s="231"/>
    </row>
    <row r="1923" spans="3:3" s="20" customFormat="1" x14ac:dyDescent="0.25">
      <c r="C1923" s="231"/>
    </row>
    <row r="1924" spans="3:3" s="20" customFormat="1" x14ac:dyDescent="0.25">
      <c r="C1924" s="231"/>
    </row>
    <row r="1925" spans="3:3" s="20" customFormat="1" x14ac:dyDescent="0.25">
      <c r="C1925" s="231"/>
    </row>
    <row r="1926" spans="3:3" s="20" customFormat="1" x14ac:dyDescent="0.25">
      <c r="C1926" s="231"/>
    </row>
    <row r="1927" spans="3:3" s="20" customFormat="1" x14ac:dyDescent="0.25">
      <c r="C1927" s="231"/>
    </row>
    <row r="1928" spans="3:3" s="20" customFormat="1" x14ac:dyDescent="0.25">
      <c r="C1928" s="231"/>
    </row>
    <row r="1929" spans="3:3" s="20" customFormat="1" x14ac:dyDescent="0.25">
      <c r="C1929" s="231"/>
    </row>
    <row r="1930" spans="3:3" s="20" customFormat="1" x14ac:dyDescent="0.25">
      <c r="C1930" s="231"/>
    </row>
    <row r="1931" spans="3:3" s="20" customFormat="1" x14ac:dyDescent="0.25">
      <c r="C1931" s="231"/>
    </row>
    <row r="1932" spans="3:3" s="20" customFormat="1" x14ac:dyDescent="0.25">
      <c r="C1932" s="231"/>
    </row>
    <row r="1933" spans="3:3" s="20" customFormat="1" x14ac:dyDescent="0.25">
      <c r="C1933" s="231"/>
    </row>
    <row r="1934" spans="3:3" s="20" customFormat="1" x14ac:dyDescent="0.25">
      <c r="C1934" s="231"/>
    </row>
    <row r="1935" spans="3:3" s="20" customFormat="1" x14ac:dyDescent="0.25">
      <c r="C1935" s="231"/>
    </row>
    <row r="1936" spans="3:3" s="20" customFormat="1" x14ac:dyDescent="0.25">
      <c r="C1936" s="231"/>
    </row>
    <row r="1937" spans="3:3" s="20" customFormat="1" x14ac:dyDescent="0.25">
      <c r="C1937" s="231"/>
    </row>
    <row r="1938" spans="3:3" s="20" customFormat="1" x14ac:dyDescent="0.25">
      <c r="C1938" s="231"/>
    </row>
    <row r="1939" spans="3:3" s="20" customFormat="1" x14ac:dyDescent="0.25">
      <c r="C1939" s="231"/>
    </row>
    <row r="1940" spans="3:3" s="20" customFormat="1" x14ac:dyDescent="0.25">
      <c r="C1940" s="231"/>
    </row>
    <row r="1941" spans="3:3" s="20" customFormat="1" x14ac:dyDescent="0.25">
      <c r="C1941" s="231"/>
    </row>
    <row r="1942" spans="3:3" s="20" customFormat="1" x14ac:dyDescent="0.25">
      <c r="C1942" s="231"/>
    </row>
    <row r="1943" spans="3:3" s="20" customFormat="1" x14ac:dyDescent="0.25">
      <c r="C1943" s="231"/>
    </row>
    <row r="1944" spans="3:3" s="20" customFormat="1" x14ac:dyDescent="0.25">
      <c r="C1944" s="231"/>
    </row>
    <row r="1945" spans="3:3" s="20" customFormat="1" x14ac:dyDescent="0.25">
      <c r="C1945" s="231"/>
    </row>
    <row r="1946" spans="3:3" s="20" customFormat="1" x14ac:dyDescent="0.25">
      <c r="C1946" s="231"/>
    </row>
    <row r="1947" spans="3:3" s="20" customFormat="1" x14ac:dyDescent="0.25">
      <c r="C1947" s="231"/>
    </row>
    <row r="1948" spans="3:3" s="20" customFormat="1" x14ac:dyDescent="0.25">
      <c r="C1948" s="231"/>
    </row>
    <row r="1949" spans="3:3" s="20" customFormat="1" x14ac:dyDescent="0.25">
      <c r="C1949" s="231"/>
    </row>
    <row r="1950" spans="3:3" s="20" customFormat="1" x14ac:dyDescent="0.25">
      <c r="C1950" s="231"/>
    </row>
    <row r="1951" spans="3:3" s="20" customFormat="1" x14ac:dyDescent="0.25">
      <c r="C1951" s="231"/>
    </row>
    <row r="1952" spans="3:3" s="20" customFormat="1" x14ac:dyDescent="0.25">
      <c r="C1952" s="231"/>
    </row>
    <row r="1953" spans="3:3" s="20" customFormat="1" x14ac:dyDescent="0.25">
      <c r="C1953" s="231"/>
    </row>
    <row r="1954" spans="3:3" s="20" customFormat="1" x14ac:dyDescent="0.25">
      <c r="C1954" s="231"/>
    </row>
    <row r="1955" spans="3:3" s="20" customFormat="1" x14ac:dyDescent="0.25">
      <c r="C1955" s="231"/>
    </row>
    <row r="1956" spans="3:3" s="20" customFormat="1" x14ac:dyDescent="0.25">
      <c r="C1956" s="231"/>
    </row>
    <row r="1957" spans="3:3" s="20" customFormat="1" x14ac:dyDescent="0.25">
      <c r="C1957" s="231"/>
    </row>
    <row r="1958" spans="3:3" s="20" customFormat="1" x14ac:dyDescent="0.25">
      <c r="C1958" s="231"/>
    </row>
    <row r="1959" spans="3:3" s="20" customFormat="1" x14ac:dyDescent="0.25">
      <c r="C1959" s="231"/>
    </row>
    <row r="1960" spans="3:3" s="20" customFormat="1" x14ac:dyDescent="0.25">
      <c r="C1960" s="231"/>
    </row>
    <row r="1961" spans="3:3" s="20" customFormat="1" x14ac:dyDescent="0.25">
      <c r="C1961" s="231"/>
    </row>
    <row r="1962" spans="3:3" s="20" customFormat="1" x14ac:dyDescent="0.25">
      <c r="C1962" s="231"/>
    </row>
    <row r="1963" spans="3:3" s="20" customFormat="1" x14ac:dyDescent="0.25">
      <c r="C1963" s="231"/>
    </row>
    <row r="1964" spans="3:3" s="20" customFormat="1" x14ac:dyDescent="0.25">
      <c r="C1964" s="231"/>
    </row>
    <row r="1965" spans="3:3" s="20" customFormat="1" x14ac:dyDescent="0.25">
      <c r="C1965" s="231"/>
    </row>
    <row r="1966" spans="3:3" s="20" customFormat="1" x14ac:dyDescent="0.25">
      <c r="C1966" s="231"/>
    </row>
    <row r="1967" spans="3:3" s="20" customFormat="1" x14ac:dyDescent="0.25">
      <c r="C1967" s="231"/>
    </row>
    <row r="1968" spans="3:3" s="20" customFormat="1" x14ac:dyDescent="0.25">
      <c r="C1968" s="231"/>
    </row>
    <row r="1969" spans="3:3" s="20" customFormat="1" x14ac:dyDescent="0.25">
      <c r="C1969" s="231"/>
    </row>
    <row r="1970" spans="3:3" s="20" customFormat="1" x14ac:dyDescent="0.25">
      <c r="C1970" s="231"/>
    </row>
    <row r="1971" spans="3:3" s="20" customFormat="1" x14ac:dyDescent="0.25">
      <c r="C1971" s="231"/>
    </row>
    <row r="1972" spans="3:3" s="20" customFormat="1" x14ac:dyDescent="0.25">
      <c r="C1972" s="231"/>
    </row>
    <row r="1973" spans="3:3" s="20" customFormat="1" x14ac:dyDescent="0.25">
      <c r="C1973" s="231"/>
    </row>
    <row r="1974" spans="3:3" s="20" customFormat="1" x14ac:dyDescent="0.25">
      <c r="C1974" s="231"/>
    </row>
    <row r="1975" spans="3:3" s="20" customFormat="1" x14ac:dyDescent="0.25">
      <c r="C1975" s="231"/>
    </row>
    <row r="1976" spans="3:3" s="20" customFormat="1" x14ac:dyDescent="0.25">
      <c r="C1976" s="231"/>
    </row>
    <row r="1977" spans="3:3" s="20" customFormat="1" x14ac:dyDescent="0.25">
      <c r="C1977" s="231"/>
    </row>
    <row r="1978" spans="3:3" s="20" customFormat="1" x14ac:dyDescent="0.25">
      <c r="C1978" s="231"/>
    </row>
    <row r="1979" spans="3:3" s="20" customFormat="1" x14ac:dyDescent="0.25">
      <c r="C1979" s="231"/>
    </row>
    <row r="1980" spans="3:3" s="20" customFormat="1" x14ac:dyDescent="0.25">
      <c r="C1980" s="231"/>
    </row>
    <row r="1981" spans="3:3" s="20" customFormat="1" x14ac:dyDescent="0.25">
      <c r="C1981" s="231"/>
    </row>
    <row r="1982" spans="3:3" s="20" customFormat="1" x14ac:dyDescent="0.25">
      <c r="C1982" s="231"/>
    </row>
    <row r="1983" spans="3:3" s="20" customFormat="1" x14ac:dyDescent="0.25">
      <c r="C1983" s="231"/>
    </row>
    <row r="1984" spans="3:3" s="20" customFormat="1" x14ac:dyDescent="0.25">
      <c r="C1984" s="231"/>
    </row>
    <row r="1985" spans="3:3" s="20" customFormat="1" x14ac:dyDescent="0.25">
      <c r="C1985" s="231"/>
    </row>
    <row r="1986" spans="3:3" s="20" customFormat="1" x14ac:dyDescent="0.25">
      <c r="C1986" s="231"/>
    </row>
    <row r="1987" spans="3:3" s="20" customFormat="1" x14ac:dyDescent="0.25">
      <c r="C1987" s="231"/>
    </row>
    <row r="1988" spans="3:3" s="20" customFormat="1" x14ac:dyDescent="0.25">
      <c r="C1988" s="231"/>
    </row>
    <row r="1989" spans="3:3" s="20" customFormat="1" x14ac:dyDescent="0.25">
      <c r="C1989" s="231"/>
    </row>
    <row r="1990" spans="3:3" s="20" customFormat="1" x14ac:dyDescent="0.25">
      <c r="C1990" s="231"/>
    </row>
    <row r="1991" spans="3:3" s="20" customFormat="1" x14ac:dyDescent="0.25">
      <c r="C1991" s="231"/>
    </row>
    <row r="1992" spans="3:3" s="20" customFormat="1" x14ac:dyDescent="0.25">
      <c r="C1992" s="231"/>
    </row>
    <row r="1993" spans="3:3" s="20" customFormat="1" x14ac:dyDescent="0.25">
      <c r="C1993" s="231"/>
    </row>
    <row r="1994" spans="3:3" s="20" customFormat="1" x14ac:dyDescent="0.25">
      <c r="C1994" s="231"/>
    </row>
    <row r="1995" spans="3:3" s="20" customFormat="1" x14ac:dyDescent="0.25">
      <c r="C1995" s="231"/>
    </row>
    <row r="1996" spans="3:3" s="20" customFormat="1" x14ac:dyDescent="0.25">
      <c r="C1996" s="231"/>
    </row>
    <row r="1997" spans="3:3" s="20" customFormat="1" x14ac:dyDescent="0.25">
      <c r="C1997" s="231"/>
    </row>
    <row r="1998" spans="3:3" s="20" customFormat="1" x14ac:dyDescent="0.25">
      <c r="C1998" s="231"/>
    </row>
    <row r="1999" spans="3:3" s="20" customFormat="1" x14ac:dyDescent="0.25">
      <c r="C1999" s="231"/>
    </row>
    <row r="2000" spans="3:3" s="20" customFormat="1" x14ac:dyDescent="0.25">
      <c r="C2000" s="231"/>
    </row>
    <row r="2001" spans="3:3" s="20" customFormat="1" x14ac:dyDescent="0.25">
      <c r="C2001" s="231"/>
    </row>
    <row r="2002" spans="3:3" s="20" customFormat="1" x14ac:dyDescent="0.25">
      <c r="C2002" s="231"/>
    </row>
    <row r="2003" spans="3:3" s="20" customFormat="1" x14ac:dyDescent="0.25">
      <c r="C2003" s="231"/>
    </row>
    <row r="2004" spans="3:3" s="20" customFormat="1" x14ac:dyDescent="0.25">
      <c r="C2004" s="231"/>
    </row>
    <row r="2005" spans="3:3" s="20" customFormat="1" x14ac:dyDescent="0.25">
      <c r="C2005" s="231"/>
    </row>
    <row r="2006" spans="3:3" s="20" customFormat="1" x14ac:dyDescent="0.25">
      <c r="C2006" s="231"/>
    </row>
    <row r="2007" spans="3:3" s="20" customFormat="1" x14ac:dyDescent="0.25">
      <c r="C2007" s="231"/>
    </row>
    <row r="2008" spans="3:3" s="20" customFormat="1" x14ac:dyDescent="0.25">
      <c r="C2008" s="231"/>
    </row>
    <row r="2009" spans="3:3" s="20" customFormat="1" x14ac:dyDescent="0.25">
      <c r="C2009" s="231"/>
    </row>
    <row r="2010" spans="3:3" s="20" customFormat="1" x14ac:dyDescent="0.25">
      <c r="C2010" s="231"/>
    </row>
    <row r="2011" spans="3:3" s="20" customFormat="1" x14ac:dyDescent="0.25">
      <c r="C2011" s="231"/>
    </row>
    <row r="2012" spans="3:3" s="20" customFormat="1" x14ac:dyDescent="0.25">
      <c r="C2012" s="231"/>
    </row>
    <row r="2013" spans="3:3" s="20" customFormat="1" x14ac:dyDescent="0.25">
      <c r="C2013" s="231"/>
    </row>
    <row r="2014" spans="3:3" s="20" customFormat="1" x14ac:dyDescent="0.25">
      <c r="C2014" s="231"/>
    </row>
    <row r="2015" spans="3:3" s="20" customFormat="1" x14ac:dyDescent="0.25">
      <c r="C2015" s="231"/>
    </row>
    <row r="2016" spans="3:3" s="20" customFormat="1" x14ac:dyDescent="0.25">
      <c r="C2016" s="231"/>
    </row>
    <row r="2017" spans="3:3" s="20" customFormat="1" x14ac:dyDescent="0.25">
      <c r="C2017" s="231"/>
    </row>
    <row r="2018" spans="3:3" s="20" customFormat="1" x14ac:dyDescent="0.25">
      <c r="C2018" s="231"/>
    </row>
    <row r="2019" spans="3:3" s="20" customFormat="1" x14ac:dyDescent="0.25">
      <c r="C2019" s="231"/>
    </row>
    <row r="2020" spans="3:3" s="20" customFormat="1" x14ac:dyDescent="0.25">
      <c r="C2020" s="231"/>
    </row>
    <row r="2021" spans="3:3" s="20" customFormat="1" x14ac:dyDescent="0.25">
      <c r="C2021" s="231"/>
    </row>
    <row r="2022" spans="3:3" s="20" customFormat="1" x14ac:dyDescent="0.25">
      <c r="C2022" s="231"/>
    </row>
    <row r="2023" spans="3:3" s="20" customFormat="1" x14ac:dyDescent="0.25">
      <c r="C2023" s="231"/>
    </row>
    <row r="2024" spans="3:3" s="20" customFormat="1" x14ac:dyDescent="0.25">
      <c r="C2024" s="231"/>
    </row>
    <row r="2025" spans="3:3" s="20" customFormat="1" x14ac:dyDescent="0.25">
      <c r="C2025" s="231"/>
    </row>
    <row r="2026" spans="3:3" s="20" customFormat="1" x14ac:dyDescent="0.25">
      <c r="C2026" s="231"/>
    </row>
    <row r="2027" spans="3:3" s="20" customFormat="1" x14ac:dyDescent="0.25">
      <c r="C2027" s="231"/>
    </row>
    <row r="2028" spans="3:3" s="20" customFormat="1" x14ac:dyDescent="0.25">
      <c r="C2028" s="231"/>
    </row>
    <row r="2029" spans="3:3" s="20" customFormat="1" x14ac:dyDescent="0.25">
      <c r="C2029" s="231"/>
    </row>
    <row r="2030" spans="3:3" s="20" customFormat="1" x14ac:dyDescent="0.25">
      <c r="C2030" s="231"/>
    </row>
    <row r="2031" spans="3:3" s="20" customFormat="1" x14ac:dyDescent="0.25">
      <c r="C2031" s="231"/>
    </row>
    <row r="2032" spans="3:3" s="20" customFormat="1" x14ac:dyDescent="0.25">
      <c r="C2032" s="231"/>
    </row>
    <row r="2033" spans="3:3" s="20" customFormat="1" x14ac:dyDescent="0.25">
      <c r="C2033" s="231"/>
    </row>
    <row r="2034" spans="3:3" s="20" customFormat="1" x14ac:dyDescent="0.25">
      <c r="C2034" s="231"/>
    </row>
    <row r="2035" spans="3:3" s="20" customFormat="1" x14ac:dyDescent="0.25">
      <c r="C2035" s="231"/>
    </row>
    <row r="2036" spans="3:3" s="20" customFormat="1" x14ac:dyDescent="0.25">
      <c r="C2036" s="231"/>
    </row>
    <row r="2037" spans="3:3" s="20" customFormat="1" x14ac:dyDescent="0.25">
      <c r="C2037" s="231"/>
    </row>
    <row r="2038" spans="3:3" s="20" customFormat="1" x14ac:dyDescent="0.25">
      <c r="C2038" s="231"/>
    </row>
    <row r="2039" spans="3:3" s="20" customFormat="1" x14ac:dyDescent="0.25">
      <c r="C2039" s="231"/>
    </row>
    <row r="2040" spans="3:3" s="20" customFormat="1" x14ac:dyDescent="0.25">
      <c r="C2040" s="231"/>
    </row>
    <row r="2041" spans="3:3" s="20" customFormat="1" x14ac:dyDescent="0.25">
      <c r="C2041" s="231"/>
    </row>
    <row r="2042" spans="3:3" s="20" customFormat="1" x14ac:dyDescent="0.25">
      <c r="C2042" s="231"/>
    </row>
    <row r="2043" spans="3:3" s="20" customFormat="1" x14ac:dyDescent="0.25">
      <c r="C2043" s="231"/>
    </row>
    <row r="2044" spans="3:3" s="20" customFormat="1" x14ac:dyDescent="0.25">
      <c r="C2044" s="231"/>
    </row>
    <row r="2045" spans="3:3" s="20" customFormat="1" x14ac:dyDescent="0.25">
      <c r="C2045" s="231"/>
    </row>
    <row r="2046" spans="3:3" s="20" customFormat="1" x14ac:dyDescent="0.25">
      <c r="C2046" s="231"/>
    </row>
    <row r="2047" spans="3:3" s="20" customFormat="1" x14ac:dyDescent="0.25">
      <c r="C2047" s="231"/>
    </row>
    <row r="2048" spans="3:3" s="20" customFormat="1" x14ac:dyDescent="0.25">
      <c r="C2048" s="231"/>
    </row>
    <row r="2049" spans="3:3" s="20" customFormat="1" x14ac:dyDescent="0.25">
      <c r="C2049" s="231"/>
    </row>
    <row r="2050" spans="3:3" s="20" customFormat="1" x14ac:dyDescent="0.25">
      <c r="C2050" s="231"/>
    </row>
    <row r="2051" spans="3:3" s="20" customFormat="1" x14ac:dyDescent="0.25">
      <c r="C2051" s="231"/>
    </row>
    <row r="2052" spans="3:3" s="20" customFormat="1" x14ac:dyDescent="0.25">
      <c r="C2052" s="231"/>
    </row>
    <row r="2053" spans="3:3" s="20" customFormat="1" x14ac:dyDescent="0.25">
      <c r="C2053" s="231"/>
    </row>
    <row r="2054" spans="3:3" s="20" customFormat="1" x14ac:dyDescent="0.25">
      <c r="C2054" s="231"/>
    </row>
    <row r="2055" spans="3:3" s="20" customFormat="1" x14ac:dyDescent="0.25">
      <c r="C2055" s="231"/>
    </row>
    <row r="2056" spans="3:3" s="20" customFormat="1" x14ac:dyDescent="0.25">
      <c r="C2056" s="231"/>
    </row>
    <row r="2057" spans="3:3" s="20" customFormat="1" x14ac:dyDescent="0.25">
      <c r="C2057" s="231"/>
    </row>
    <row r="2058" spans="3:3" s="20" customFormat="1" x14ac:dyDescent="0.25">
      <c r="C2058" s="231"/>
    </row>
    <row r="2059" spans="3:3" s="20" customFormat="1" x14ac:dyDescent="0.25">
      <c r="C2059" s="231"/>
    </row>
    <row r="2060" spans="3:3" s="20" customFormat="1" x14ac:dyDescent="0.25">
      <c r="C2060" s="231"/>
    </row>
    <row r="2061" spans="3:3" s="20" customFormat="1" x14ac:dyDescent="0.25">
      <c r="C2061" s="231"/>
    </row>
    <row r="2062" spans="3:3" s="20" customFormat="1" x14ac:dyDescent="0.25">
      <c r="C2062" s="231"/>
    </row>
    <row r="2063" spans="3:3" s="20" customFormat="1" x14ac:dyDescent="0.25">
      <c r="C2063" s="231"/>
    </row>
    <row r="2064" spans="3:3" s="20" customFormat="1" x14ac:dyDescent="0.25">
      <c r="C2064" s="231"/>
    </row>
    <row r="2065" spans="3:3" s="20" customFormat="1" x14ac:dyDescent="0.25">
      <c r="C2065" s="231"/>
    </row>
    <row r="2066" spans="3:3" s="20" customFormat="1" x14ac:dyDescent="0.25">
      <c r="C2066" s="231"/>
    </row>
    <row r="2067" spans="3:3" s="20" customFormat="1" x14ac:dyDescent="0.25">
      <c r="C2067" s="231"/>
    </row>
    <row r="2068" spans="3:3" s="20" customFormat="1" x14ac:dyDescent="0.25">
      <c r="C2068" s="231"/>
    </row>
    <row r="2069" spans="3:3" s="20" customFormat="1" x14ac:dyDescent="0.25">
      <c r="C2069" s="231"/>
    </row>
    <row r="2070" spans="3:3" s="20" customFormat="1" x14ac:dyDescent="0.25">
      <c r="C2070" s="231"/>
    </row>
    <row r="2071" spans="3:3" s="20" customFormat="1" x14ac:dyDescent="0.25">
      <c r="C2071" s="231"/>
    </row>
    <row r="2072" spans="3:3" s="20" customFormat="1" x14ac:dyDescent="0.25">
      <c r="C2072" s="231"/>
    </row>
    <row r="2073" spans="3:3" s="20" customFormat="1" x14ac:dyDescent="0.25">
      <c r="C2073" s="231"/>
    </row>
    <row r="2074" spans="3:3" s="20" customFormat="1" x14ac:dyDescent="0.25">
      <c r="C2074" s="231"/>
    </row>
    <row r="2075" spans="3:3" s="20" customFormat="1" x14ac:dyDescent="0.25">
      <c r="C2075" s="231"/>
    </row>
    <row r="2076" spans="3:3" s="20" customFormat="1" x14ac:dyDescent="0.25">
      <c r="C2076" s="231"/>
    </row>
    <row r="2077" spans="3:3" s="20" customFormat="1" x14ac:dyDescent="0.25">
      <c r="C2077" s="231"/>
    </row>
    <row r="2078" spans="3:3" s="20" customFormat="1" x14ac:dyDescent="0.25">
      <c r="C2078" s="231"/>
    </row>
    <row r="2079" spans="3:3" s="20" customFormat="1" x14ac:dyDescent="0.25">
      <c r="C2079" s="231"/>
    </row>
    <row r="2080" spans="3:3" s="20" customFormat="1" x14ac:dyDescent="0.25">
      <c r="C2080" s="231"/>
    </row>
    <row r="2081" spans="3:3" s="20" customFormat="1" x14ac:dyDescent="0.25">
      <c r="C2081" s="231"/>
    </row>
    <row r="2082" spans="3:3" s="20" customFormat="1" x14ac:dyDescent="0.25">
      <c r="C2082" s="231"/>
    </row>
    <row r="2083" spans="3:3" s="20" customFormat="1" x14ac:dyDescent="0.25">
      <c r="C2083" s="231"/>
    </row>
    <row r="2084" spans="3:3" s="20" customFormat="1" x14ac:dyDescent="0.25">
      <c r="C2084" s="231"/>
    </row>
    <row r="2085" spans="3:3" s="20" customFormat="1" x14ac:dyDescent="0.25">
      <c r="C2085" s="231"/>
    </row>
    <row r="2086" spans="3:3" s="20" customFormat="1" x14ac:dyDescent="0.25">
      <c r="C2086" s="231"/>
    </row>
    <row r="2087" spans="3:3" s="20" customFormat="1" x14ac:dyDescent="0.25">
      <c r="C2087" s="231"/>
    </row>
    <row r="2088" spans="3:3" s="20" customFormat="1" x14ac:dyDescent="0.25">
      <c r="C2088" s="231"/>
    </row>
    <row r="2089" spans="3:3" s="20" customFormat="1" x14ac:dyDescent="0.25">
      <c r="C2089" s="231"/>
    </row>
    <row r="2090" spans="3:3" s="20" customFormat="1" x14ac:dyDescent="0.25">
      <c r="C2090" s="231"/>
    </row>
    <row r="2091" spans="3:3" s="20" customFormat="1" x14ac:dyDescent="0.25">
      <c r="C2091" s="231"/>
    </row>
    <row r="2092" spans="3:3" s="20" customFormat="1" x14ac:dyDescent="0.25">
      <c r="C2092" s="231"/>
    </row>
    <row r="2093" spans="3:3" s="20" customFormat="1" x14ac:dyDescent="0.25">
      <c r="C2093" s="231"/>
    </row>
    <row r="2094" spans="3:3" s="20" customFormat="1" x14ac:dyDescent="0.25">
      <c r="C2094" s="231"/>
    </row>
    <row r="2095" spans="3:3" s="20" customFormat="1" x14ac:dyDescent="0.25">
      <c r="C2095" s="231"/>
    </row>
    <row r="2096" spans="3:3" s="20" customFormat="1" x14ac:dyDescent="0.25">
      <c r="C2096" s="231"/>
    </row>
    <row r="2097" spans="3:3" s="20" customFormat="1" x14ac:dyDescent="0.25">
      <c r="C2097" s="231"/>
    </row>
    <row r="2098" spans="3:3" s="20" customFormat="1" x14ac:dyDescent="0.25">
      <c r="C2098" s="231"/>
    </row>
    <row r="2099" spans="3:3" s="20" customFormat="1" x14ac:dyDescent="0.25">
      <c r="C2099" s="231"/>
    </row>
    <row r="2100" spans="3:3" s="20" customFormat="1" x14ac:dyDescent="0.25">
      <c r="C2100" s="231"/>
    </row>
    <row r="2101" spans="3:3" s="20" customFormat="1" x14ac:dyDescent="0.25">
      <c r="C2101" s="231"/>
    </row>
    <row r="2102" spans="3:3" s="20" customFormat="1" x14ac:dyDescent="0.25">
      <c r="C2102" s="231"/>
    </row>
    <row r="2103" spans="3:3" s="20" customFormat="1" x14ac:dyDescent="0.25">
      <c r="C2103" s="231"/>
    </row>
    <row r="2104" spans="3:3" s="20" customFormat="1" x14ac:dyDescent="0.25">
      <c r="C2104" s="231"/>
    </row>
    <row r="2105" spans="3:3" s="20" customFormat="1" x14ac:dyDescent="0.25">
      <c r="C2105" s="231"/>
    </row>
    <row r="2106" spans="3:3" s="20" customFormat="1" x14ac:dyDescent="0.25">
      <c r="C2106" s="231"/>
    </row>
    <row r="2107" spans="3:3" s="20" customFormat="1" x14ac:dyDescent="0.25">
      <c r="C2107" s="231"/>
    </row>
    <row r="2108" spans="3:3" s="20" customFormat="1" x14ac:dyDescent="0.25">
      <c r="C2108" s="231"/>
    </row>
    <row r="2109" spans="3:3" s="20" customFormat="1" x14ac:dyDescent="0.25">
      <c r="C2109" s="231"/>
    </row>
    <row r="2110" spans="3:3" s="20" customFormat="1" x14ac:dyDescent="0.25">
      <c r="C2110" s="231"/>
    </row>
    <row r="2111" spans="3:3" s="20" customFormat="1" x14ac:dyDescent="0.25">
      <c r="C2111" s="231"/>
    </row>
    <row r="2112" spans="3:3" s="20" customFormat="1" x14ac:dyDescent="0.25">
      <c r="C2112" s="231"/>
    </row>
    <row r="2113" spans="3:3" s="20" customFormat="1" x14ac:dyDescent="0.25">
      <c r="C2113" s="231"/>
    </row>
    <row r="2114" spans="3:3" s="20" customFormat="1" x14ac:dyDescent="0.25">
      <c r="C2114" s="231"/>
    </row>
    <row r="2115" spans="3:3" s="20" customFormat="1" x14ac:dyDescent="0.25">
      <c r="C2115" s="231"/>
    </row>
    <row r="2116" spans="3:3" s="20" customFormat="1" x14ac:dyDescent="0.25">
      <c r="C2116" s="231"/>
    </row>
    <row r="2117" spans="3:3" s="20" customFormat="1" x14ac:dyDescent="0.25">
      <c r="C2117" s="231"/>
    </row>
    <row r="2118" spans="3:3" s="20" customFormat="1" x14ac:dyDescent="0.25">
      <c r="C2118" s="231"/>
    </row>
    <row r="2119" spans="3:3" s="20" customFormat="1" x14ac:dyDescent="0.25">
      <c r="C2119" s="231"/>
    </row>
    <row r="2120" spans="3:3" s="20" customFormat="1" x14ac:dyDescent="0.25">
      <c r="C2120" s="231"/>
    </row>
    <row r="2121" spans="3:3" s="20" customFormat="1" x14ac:dyDescent="0.25">
      <c r="C2121" s="231"/>
    </row>
    <row r="2122" spans="3:3" s="20" customFormat="1" x14ac:dyDescent="0.25">
      <c r="C2122" s="231"/>
    </row>
    <row r="2123" spans="3:3" s="20" customFormat="1" x14ac:dyDescent="0.25">
      <c r="C2123" s="231"/>
    </row>
    <row r="2124" spans="3:3" s="20" customFormat="1" x14ac:dyDescent="0.25">
      <c r="C2124" s="231"/>
    </row>
    <row r="2125" spans="3:3" s="20" customFormat="1" x14ac:dyDescent="0.25">
      <c r="C2125" s="231"/>
    </row>
    <row r="2126" spans="3:3" s="20" customFormat="1" x14ac:dyDescent="0.25">
      <c r="C2126" s="231"/>
    </row>
    <row r="2127" spans="3:3" s="20" customFormat="1" x14ac:dyDescent="0.25">
      <c r="C2127" s="231"/>
    </row>
    <row r="2128" spans="3:3" s="20" customFormat="1" x14ac:dyDescent="0.25">
      <c r="C2128" s="231"/>
    </row>
    <row r="2129" spans="3:3" s="20" customFormat="1" x14ac:dyDescent="0.25">
      <c r="C2129" s="231"/>
    </row>
    <row r="2130" spans="3:3" s="20" customFormat="1" x14ac:dyDescent="0.25">
      <c r="C2130" s="231"/>
    </row>
    <row r="2131" spans="3:3" s="20" customFormat="1" x14ac:dyDescent="0.25">
      <c r="C2131" s="231"/>
    </row>
    <row r="2132" spans="3:3" s="20" customFormat="1" x14ac:dyDescent="0.25">
      <c r="C2132" s="231"/>
    </row>
    <row r="2133" spans="3:3" s="20" customFormat="1" x14ac:dyDescent="0.25">
      <c r="C2133" s="231"/>
    </row>
    <row r="2134" spans="3:3" s="20" customFormat="1" x14ac:dyDescent="0.25">
      <c r="C2134" s="231"/>
    </row>
    <row r="2135" spans="3:3" s="20" customFormat="1" x14ac:dyDescent="0.25">
      <c r="C2135" s="231"/>
    </row>
    <row r="2136" spans="3:3" s="20" customFormat="1" x14ac:dyDescent="0.25">
      <c r="C2136" s="231"/>
    </row>
    <row r="2137" spans="3:3" s="20" customFormat="1" x14ac:dyDescent="0.25">
      <c r="C2137" s="231"/>
    </row>
    <row r="2138" spans="3:3" s="20" customFormat="1" x14ac:dyDescent="0.25">
      <c r="C2138" s="231"/>
    </row>
    <row r="2139" spans="3:3" s="20" customFormat="1" x14ac:dyDescent="0.25">
      <c r="C2139" s="231"/>
    </row>
    <row r="2140" spans="3:3" s="20" customFormat="1" x14ac:dyDescent="0.25">
      <c r="C2140" s="231"/>
    </row>
    <row r="2141" spans="3:3" s="20" customFormat="1" x14ac:dyDescent="0.25">
      <c r="C2141" s="231"/>
    </row>
    <row r="2142" spans="3:3" s="20" customFormat="1" x14ac:dyDescent="0.25">
      <c r="C2142" s="231"/>
    </row>
    <row r="2143" spans="3:3" s="20" customFormat="1" x14ac:dyDescent="0.25">
      <c r="C2143" s="231"/>
    </row>
    <row r="2144" spans="3:3" s="20" customFormat="1" x14ac:dyDescent="0.25">
      <c r="C2144" s="231"/>
    </row>
    <row r="2145" spans="3:3" s="20" customFormat="1" x14ac:dyDescent="0.25">
      <c r="C2145" s="231"/>
    </row>
    <row r="2146" spans="3:3" s="20" customFormat="1" x14ac:dyDescent="0.25">
      <c r="C2146" s="231"/>
    </row>
    <row r="2147" spans="3:3" s="20" customFormat="1" x14ac:dyDescent="0.25">
      <c r="C2147" s="231"/>
    </row>
    <row r="2148" spans="3:3" s="20" customFormat="1" x14ac:dyDescent="0.25">
      <c r="C2148" s="231"/>
    </row>
    <row r="2149" spans="3:3" s="20" customFormat="1" x14ac:dyDescent="0.25">
      <c r="C2149" s="231"/>
    </row>
    <row r="2150" spans="3:3" s="20" customFormat="1" x14ac:dyDescent="0.25">
      <c r="C2150" s="231"/>
    </row>
    <row r="2151" spans="3:3" s="20" customFormat="1" x14ac:dyDescent="0.25">
      <c r="C2151" s="231"/>
    </row>
    <row r="2152" spans="3:3" s="20" customFormat="1" x14ac:dyDescent="0.25">
      <c r="C2152" s="231"/>
    </row>
    <row r="2153" spans="3:3" s="20" customFormat="1" x14ac:dyDescent="0.25">
      <c r="C2153" s="231"/>
    </row>
    <row r="2154" spans="3:3" s="20" customFormat="1" x14ac:dyDescent="0.25">
      <c r="C2154" s="231"/>
    </row>
    <row r="2155" spans="3:3" s="20" customFormat="1" x14ac:dyDescent="0.25">
      <c r="C2155" s="231"/>
    </row>
    <row r="2156" spans="3:3" s="20" customFormat="1" x14ac:dyDescent="0.25">
      <c r="C2156" s="231"/>
    </row>
    <row r="2157" spans="3:3" s="20" customFormat="1" x14ac:dyDescent="0.25">
      <c r="C2157" s="231"/>
    </row>
    <row r="2158" spans="3:3" s="20" customFormat="1" x14ac:dyDescent="0.25">
      <c r="C2158" s="231"/>
    </row>
    <row r="2159" spans="3:3" s="20" customFormat="1" x14ac:dyDescent="0.25">
      <c r="C2159" s="231"/>
    </row>
    <row r="2160" spans="3:3" s="20" customFormat="1" x14ac:dyDescent="0.25">
      <c r="C2160" s="231"/>
    </row>
    <row r="2161" spans="3:3" s="20" customFormat="1" x14ac:dyDescent="0.25">
      <c r="C2161" s="231"/>
    </row>
    <row r="2162" spans="3:3" s="20" customFormat="1" x14ac:dyDescent="0.25">
      <c r="C2162" s="231"/>
    </row>
    <row r="2163" spans="3:3" s="20" customFormat="1" x14ac:dyDescent="0.25">
      <c r="C2163" s="231"/>
    </row>
    <row r="2164" spans="3:3" s="20" customFormat="1" x14ac:dyDescent="0.25">
      <c r="C2164" s="231"/>
    </row>
    <row r="2165" spans="3:3" s="20" customFormat="1" x14ac:dyDescent="0.25">
      <c r="C2165" s="231"/>
    </row>
    <row r="2166" spans="3:3" s="20" customFormat="1" x14ac:dyDescent="0.25">
      <c r="C2166" s="231"/>
    </row>
    <row r="2167" spans="3:3" s="20" customFormat="1" x14ac:dyDescent="0.25">
      <c r="C2167" s="231"/>
    </row>
    <row r="2168" spans="3:3" s="20" customFormat="1" x14ac:dyDescent="0.25">
      <c r="C2168" s="231"/>
    </row>
    <row r="2169" spans="3:3" s="20" customFormat="1" x14ac:dyDescent="0.25">
      <c r="C2169" s="231"/>
    </row>
    <row r="2170" spans="3:3" s="20" customFormat="1" x14ac:dyDescent="0.25">
      <c r="C2170" s="231"/>
    </row>
    <row r="2171" spans="3:3" s="20" customFormat="1" x14ac:dyDescent="0.25">
      <c r="C2171" s="231"/>
    </row>
    <row r="2172" spans="3:3" s="20" customFormat="1" x14ac:dyDescent="0.25">
      <c r="C2172" s="231"/>
    </row>
    <row r="2173" spans="3:3" s="20" customFormat="1" x14ac:dyDescent="0.25">
      <c r="C2173" s="231"/>
    </row>
    <row r="2174" spans="3:3" s="20" customFormat="1" x14ac:dyDescent="0.25">
      <c r="C2174" s="231"/>
    </row>
    <row r="2175" spans="3:3" s="20" customFormat="1" x14ac:dyDescent="0.25">
      <c r="C2175" s="231"/>
    </row>
    <row r="2176" spans="3:3" s="20" customFormat="1" x14ac:dyDescent="0.25">
      <c r="C2176" s="231"/>
    </row>
    <row r="2177" spans="3:3" s="20" customFormat="1" x14ac:dyDescent="0.25">
      <c r="C2177" s="231"/>
    </row>
    <row r="2178" spans="3:3" s="20" customFormat="1" x14ac:dyDescent="0.25">
      <c r="C2178" s="231"/>
    </row>
    <row r="2179" spans="3:3" s="20" customFormat="1" x14ac:dyDescent="0.25">
      <c r="C2179" s="231"/>
    </row>
    <row r="2180" spans="3:3" s="20" customFormat="1" x14ac:dyDescent="0.25">
      <c r="C2180" s="231"/>
    </row>
    <row r="2181" spans="3:3" s="20" customFormat="1" x14ac:dyDescent="0.25">
      <c r="C2181" s="231"/>
    </row>
    <row r="2182" spans="3:3" s="20" customFormat="1" x14ac:dyDescent="0.25">
      <c r="C2182" s="231"/>
    </row>
    <row r="2183" spans="3:3" s="20" customFormat="1" x14ac:dyDescent="0.25">
      <c r="C2183" s="231"/>
    </row>
    <row r="2184" spans="3:3" s="20" customFormat="1" x14ac:dyDescent="0.25">
      <c r="C2184" s="231"/>
    </row>
    <row r="2185" spans="3:3" s="20" customFormat="1" x14ac:dyDescent="0.25">
      <c r="C2185" s="231"/>
    </row>
    <row r="2186" spans="3:3" s="20" customFormat="1" x14ac:dyDescent="0.25">
      <c r="C2186" s="231"/>
    </row>
    <row r="2187" spans="3:3" s="20" customFormat="1" x14ac:dyDescent="0.25">
      <c r="C2187" s="231"/>
    </row>
    <row r="2188" spans="3:3" s="20" customFormat="1" x14ac:dyDescent="0.25">
      <c r="C2188" s="231"/>
    </row>
    <row r="2189" spans="3:3" s="20" customFormat="1" x14ac:dyDescent="0.25">
      <c r="C2189" s="231"/>
    </row>
    <row r="2190" spans="3:3" s="20" customFormat="1" x14ac:dyDescent="0.25">
      <c r="C2190" s="231"/>
    </row>
    <row r="2191" spans="3:3" s="20" customFormat="1" x14ac:dyDescent="0.25">
      <c r="C2191" s="231"/>
    </row>
    <row r="2192" spans="3:3" s="20" customFormat="1" x14ac:dyDescent="0.25">
      <c r="C2192" s="231"/>
    </row>
    <row r="2193" spans="3:3" s="20" customFormat="1" x14ac:dyDescent="0.25">
      <c r="C2193" s="231"/>
    </row>
    <row r="2194" spans="3:3" s="20" customFormat="1" x14ac:dyDescent="0.25">
      <c r="C2194" s="231"/>
    </row>
    <row r="2195" spans="3:3" s="20" customFormat="1" x14ac:dyDescent="0.25">
      <c r="C2195" s="231"/>
    </row>
    <row r="2196" spans="3:3" s="20" customFormat="1" x14ac:dyDescent="0.25">
      <c r="C2196" s="231"/>
    </row>
    <row r="2197" spans="3:3" s="20" customFormat="1" x14ac:dyDescent="0.25">
      <c r="C2197" s="231"/>
    </row>
    <row r="2198" spans="3:3" s="20" customFormat="1" x14ac:dyDescent="0.25">
      <c r="C2198" s="231"/>
    </row>
    <row r="2199" spans="3:3" s="20" customFormat="1" x14ac:dyDescent="0.25">
      <c r="C2199" s="231"/>
    </row>
    <row r="2200" spans="3:3" s="20" customFormat="1" x14ac:dyDescent="0.25">
      <c r="C2200" s="231"/>
    </row>
    <row r="2201" spans="3:3" s="20" customFormat="1" x14ac:dyDescent="0.25">
      <c r="C2201" s="231"/>
    </row>
    <row r="2202" spans="3:3" s="20" customFormat="1" x14ac:dyDescent="0.25">
      <c r="C2202" s="231"/>
    </row>
    <row r="2203" spans="3:3" s="20" customFormat="1" x14ac:dyDescent="0.25">
      <c r="C2203" s="231"/>
    </row>
    <row r="2204" spans="3:3" s="20" customFormat="1" x14ac:dyDescent="0.25">
      <c r="C2204" s="231"/>
    </row>
    <row r="2205" spans="3:3" s="20" customFormat="1" x14ac:dyDescent="0.25">
      <c r="C2205" s="231"/>
    </row>
    <row r="2206" spans="3:3" s="20" customFormat="1" x14ac:dyDescent="0.25">
      <c r="C2206" s="231"/>
    </row>
    <row r="2207" spans="3:3" s="20" customFormat="1" x14ac:dyDescent="0.25">
      <c r="C2207" s="231"/>
    </row>
    <row r="2208" spans="3:3" s="20" customFormat="1" x14ac:dyDescent="0.25">
      <c r="C2208" s="231"/>
    </row>
    <row r="2209" spans="3:3" s="20" customFormat="1" x14ac:dyDescent="0.25">
      <c r="C2209" s="231"/>
    </row>
    <row r="2210" spans="3:3" s="20" customFormat="1" x14ac:dyDescent="0.25">
      <c r="C2210" s="231"/>
    </row>
    <row r="2211" spans="3:3" s="20" customFormat="1" x14ac:dyDescent="0.25">
      <c r="C2211" s="231"/>
    </row>
    <row r="2212" spans="3:3" s="20" customFormat="1" x14ac:dyDescent="0.25">
      <c r="C2212" s="231"/>
    </row>
    <row r="2213" spans="3:3" s="20" customFormat="1" x14ac:dyDescent="0.25">
      <c r="C2213" s="231"/>
    </row>
    <row r="2214" spans="3:3" s="20" customFormat="1" x14ac:dyDescent="0.25">
      <c r="C2214" s="231"/>
    </row>
    <row r="2215" spans="3:3" s="20" customFormat="1" x14ac:dyDescent="0.25">
      <c r="C2215" s="231"/>
    </row>
    <row r="2216" spans="3:3" s="20" customFormat="1" x14ac:dyDescent="0.25">
      <c r="C2216" s="231"/>
    </row>
    <row r="2217" spans="3:3" s="20" customFormat="1" x14ac:dyDescent="0.25">
      <c r="C2217" s="231"/>
    </row>
    <row r="2218" spans="3:3" s="20" customFormat="1" x14ac:dyDescent="0.25">
      <c r="C2218" s="231"/>
    </row>
    <row r="2219" spans="3:3" s="20" customFormat="1" x14ac:dyDescent="0.25">
      <c r="C2219" s="231"/>
    </row>
    <row r="2220" spans="3:3" s="20" customFormat="1" x14ac:dyDescent="0.25">
      <c r="C2220" s="231"/>
    </row>
    <row r="2221" spans="3:3" s="20" customFormat="1" x14ac:dyDescent="0.25">
      <c r="C2221" s="231"/>
    </row>
    <row r="2222" spans="3:3" s="20" customFormat="1" x14ac:dyDescent="0.25">
      <c r="C2222" s="231"/>
    </row>
    <row r="2223" spans="3:3" s="20" customFormat="1" x14ac:dyDescent="0.25">
      <c r="C2223" s="231"/>
    </row>
    <row r="2224" spans="3:3" s="20" customFormat="1" x14ac:dyDescent="0.25">
      <c r="C2224" s="231"/>
    </row>
    <row r="2225" spans="3:3" s="20" customFormat="1" x14ac:dyDescent="0.25">
      <c r="C2225" s="231"/>
    </row>
    <row r="2226" spans="3:3" s="20" customFormat="1" x14ac:dyDescent="0.25">
      <c r="C2226" s="231"/>
    </row>
    <row r="2227" spans="3:3" s="20" customFormat="1" x14ac:dyDescent="0.25">
      <c r="C2227" s="231"/>
    </row>
    <row r="2228" spans="3:3" s="20" customFormat="1" x14ac:dyDescent="0.25">
      <c r="C2228" s="231"/>
    </row>
    <row r="2229" spans="3:3" s="20" customFormat="1" x14ac:dyDescent="0.25">
      <c r="C2229" s="231"/>
    </row>
    <row r="2230" spans="3:3" s="20" customFormat="1" x14ac:dyDescent="0.25">
      <c r="C2230" s="231"/>
    </row>
    <row r="2231" spans="3:3" s="20" customFormat="1" x14ac:dyDescent="0.25">
      <c r="C2231" s="231"/>
    </row>
    <row r="2232" spans="3:3" s="20" customFormat="1" x14ac:dyDescent="0.25">
      <c r="C2232" s="231"/>
    </row>
    <row r="2233" spans="3:3" s="20" customFormat="1" x14ac:dyDescent="0.25">
      <c r="C2233" s="231"/>
    </row>
    <row r="2234" spans="3:3" s="20" customFormat="1" x14ac:dyDescent="0.25">
      <c r="C2234" s="231"/>
    </row>
    <row r="2235" spans="3:3" s="20" customFormat="1" x14ac:dyDescent="0.25">
      <c r="C2235" s="231"/>
    </row>
    <row r="2236" spans="3:3" s="20" customFormat="1" x14ac:dyDescent="0.25">
      <c r="C2236" s="231"/>
    </row>
    <row r="2237" spans="3:3" s="20" customFormat="1" x14ac:dyDescent="0.25">
      <c r="C2237" s="231"/>
    </row>
    <row r="2238" spans="3:3" s="20" customFormat="1" x14ac:dyDescent="0.25">
      <c r="C2238" s="231"/>
    </row>
    <row r="2239" spans="3:3" s="20" customFormat="1" x14ac:dyDescent="0.25">
      <c r="C2239" s="231"/>
    </row>
    <row r="2240" spans="3:3" s="20" customFormat="1" x14ac:dyDescent="0.25">
      <c r="C2240" s="231"/>
    </row>
    <row r="2241" spans="3:3" s="20" customFormat="1" x14ac:dyDescent="0.25">
      <c r="C2241" s="231"/>
    </row>
    <row r="2242" spans="3:3" s="20" customFormat="1" x14ac:dyDescent="0.25">
      <c r="C2242" s="231"/>
    </row>
    <row r="2243" spans="3:3" s="20" customFormat="1" x14ac:dyDescent="0.25">
      <c r="C2243" s="231"/>
    </row>
    <row r="2244" spans="3:3" s="20" customFormat="1" x14ac:dyDescent="0.25">
      <c r="C2244" s="231"/>
    </row>
    <row r="2245" spans="3:3" s="20" customFormat="1" x14ac:dyDescent="0.25">
      <c r="C2245" s="231"/>
    </row>
    <row r="2246" spans="3:3" s="20" customFormat="1" x14ac:dyDescent="0.25">
      <c r="C2246" s="231"/>
    </row>
    <row r="2247" spans="3:3" s="20" customFormat="1" x14ac:dyDescent="0.25">
      <c r="C2247" s="231"/>
    </row>
    <row r="2248" spans="3:3" s="20" customFormat="1" x14ac:dyDescent="0.25">
      <c r="C2248" s="231"/>
    </row>
    <row r="2249" spans="3:3" s="20" customFormat="1" x14ac:dyDescent="0.25">
      <c r="C2249" s="231"/>
    </row>
    <row r="2250" spans="3:3" s="20" customFormat="1" x14ac:dyDescent="0.25">
      <c r="C2250" s="231"/>
    </row>
  </sheetData>
  <phoneticPr fontId="5"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pageSetUpPr fitToPage="1"/>
  </sheetPr>
  <dimension ref="A1:R2250"/>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57" style="4" customWidth="1"/>
    <col min="3" max="3" width="30.54296875" style="4" customWidth="1"/>
    <col min="4" max="4" width="18.81640625" style="4" customWidth="1"/>
    <col min="5" max="5" width="6.81640625" style="4" customWidth="1"/>
    <col min="6" max="6" width="18.81640625" style="4" customWidth="1"/>
    <col min="7" max="7" width="6.81640625" style="4" customWidth="1"/>
    <col min="8" max="8" width="18.81640625" style="4" customWidth="1"/>
    <col min="9" max="9" width="2.453125" style="4" bestFit="1" customWidth="1"/>
    <col min="10" max="10" width="8.81640625" style="4" bestFit="1" customWidth="1"/>
    <col min="11" max="11" width="1.1796875" style="4" customWidth="1"/>
    <col min="12" max="12" width="3.1796875" style="4" customWidth="1"/>
    <col min="13" max="16" width="9.1796875" style="4"/>
    <col min="17" max="18" width="14.1796875" style="4" bestFit="1" customWidth="1"/>
    <col min="19"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45881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45883</v>
      </c>
      <c r="G3" s="79"/>
      <c r="H3" s="79"/>
      <c r="I3" s="79"/>
      <c r="J3" s="82"/>
      <c r="K3" s="93"/>
    </row>
    <row r="4" spans="1:13" s="5" customFormat="1" ht="13" x14ac:dyDescent="0.25">
      <c r="A4" s="32"/>
      <c r="B4" s="121"/>
      <c r="C4" s="108"/>
      <c r="D4" s="78" t="str">
        <f>'Cover Sheet'!D4</f>
        <v>Period  No</v>
      </c>
      <c r="E4" s="79"/>
      <c r="F4" s="122">
        <f>'Cover Sheet'!F4</f>
        <v>58</v>
      </c>
      <c r="G4" s="79"/>
      <c r="H4" s="123"/>
      <c r="I4" s="79"/>
      <c r="J4" s="86"/>
      <c r="K4" s="184"/>
    </row>
    <row r="5" spans="1:13" s="5" customFormat="1" ht="18" x14ac:dyDescent="0.25">
      <c r="A5" s="32"/>
      <c r="B5" s="124" t="s">
        <v>178</v>
      </c>
      <c r="C5" s="87"/>
      <c r="D5" s="78" t="str">
        <f>'Cover Sheet'!D5</f>
        <v>Monthly Period</v>
      </c>
      <c r="E5" s="79"/>
      <c r="F5" s="88">
        <f>'Cover Sheet'!F5</f>
        <v>45883</v>
      </c>
      <c r="G5" s="79"/>
      <c r="H5" s="123"/>
      <c r="I5" s="79"/>
      <c r="J5" s="86"/>
      <c r="K5" s="93"/>
    </row>
    <row r="6" spans="1:13" s="5" customFormat="1" ht="15" customHeight="1" x14ac:dyDescent="0.25">
      <c r="A6" s="32"/>
      <c r="B6" s="89"/>
      <c r="C6" s="77"/>
      <c r="D6" s="78" t="str">
        <f>'Cover Sheet'!D6</f>
        <v>Interest Period</v>
      </c>
      <c r="E6" s="90" t="s">
        <v>33</v>
      </c>
      <c r="F6" s="120">
        <f>'Cover Sheet'!F6</f>
        <v>45852</v>
      </c>
      <c r="G6" s="90" t="s">
        <v>4</v>
      </c>
      <c r="H6" s="120">
        <f>'Cover Sheet'!H6</f>
        <v>45883</v>
      </c>
      <c r="I6" s="90" t="s">
        <v>14</v>
      </c>
      <c r="J6" s="92" t="str">
        <f>'Cover Sheet'!J6</f>
        <v>31 days</v>
      </c>
      <c r="K6" s="93"/>
      <c r="M6" s="94"/>
    </row>
    <row r="7" spans="1:13" s="5" customFormat="1" ht="13" x14ac:dyDescent="0.25">
      <c r="A7" s="32"/>
      <c r="B7" s="33"/>
      <c r="C7" s="33"/>
      <c r="D7" s="95" t="s">
        <v>142</v>
      </c>
      <c r="E7" s="96" t="s">
        <v>33</v>
      </c>
      <c r="F7" s="128" t="str">
        <f>'Cover Sheet'!F7</f>
        <v>01.07.2025</v>
      </c>
      <c r="G7" s="96" t="s">
        <v>4</v>
      </c>
      <c r="H7" s="128">
        <f>'Cover Sheet'!H7</f>
        <v>45869</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K9" s="75"/>
      <c r="M9" s="185"/>
    </row>
    <row r="10" spans="1:13" s="5" customFormat="1" x14ac:dyDescent="0.25">
      <c r="A10" s="32"/>
      <c r="B10" s="33"/>
      <c r="C10" s="33"/>
      <c r="D10" s="20"/>
      <c r="E10" s="33"/>
      <c r="F10" s="131"/>
      <c r="G10" s="33"/>
      <c r="H10" s="33"/>
      <c r="I10" s="20"/>
      <c r="J10" s="20"/>
      <c r="K10" s="75"/>
    </row>
    <row r="11" spans="1:13" s="5" customFormat="1" ht="17.5" x14ac:dyDescent="0.25">
      <c r="A11" s="32"/>
      <c r="B11" s="132"/>
      <c r="C11" s="33"/>
      <c r="D11" s="20"/>
      <c r="E11" s="33"/>
      <c r="F11" s="20"/>
      <c r="G11" s="186"/>
      <c r="H11" s="186"/>
      <c r="I11" s="20"/>
      <c r="K11" s="75"/>
      <c r="M11" s="140"/>
    </row>
    <row r="12" spans="1:13" s="5" customFormat="1" x14ac:dyDescent="0.25">
      <c r="A12" s="32"/>
      <c r="B12" s="33"/>
      <c r="C12" s="20"/>
      <c r="D12" s="20"/>
      <c r="E12" s="20"/>
      <c r="F12" s="20"/>
      <c r="G12" s="187"/>
      <c r="H12" s="187"/>
      <c r="I12" s="20"/>
      <c r="J12" s="20"/>
      <c r="K12" s="75"/>
      <c r="M12" s="140"/>
    </row>
    <row r="13" spans="1:13" s="5" customFormat="1" ht="15" customHeight="1" x14ac:dyDescent="0.25">
      <c r="A13" s="32"/>
      <c r="C13" s="213"/>
      <c r="D13" s="213"/>
      <c r="E13" s="213"/>
      <c r="F13" s="213"/>
      <c r="G13" s="214"/>
      <c r="H13" s="214"/>
      <c r="I13" s="214"/>
      <c r="J13" s="20"/>
      <c r="K13" s="75"/>
      <c r="M13" s="140"/>
    </row>
    <row r="14" spans="1:13" s="5" customFormat="1" ht="15" customHeight="1" x14ac:dyDescent="0.25">
      <c r="A14" s="32"/>
      <c r="B14" s="988" t="s">
        <v>431</v>
      </c>
      <c r="C14" s="988"/>
      <c r="D14" s="988"/>
      <c r="E14" s="988"/>
      <c r="F14" s="988"/>
      <c r="G14" s="988"/>
      <c r="H14" s="214"/>
      <c r="I14" s="214"/>
      <c r="J14" s="20"/>
      <c r="K14" s="75"/>
      <c r="M14" s="140"/>
    </row>
    <row r="15" spans="1:13" ht="12.75" customHeight="1" x14ac:dyDescent="0.25">
      <c r="A15" s="29"/>
      <c r="B15" s="988"/>
      <c r="C15" s="988"/>
      <c r="D15" s="988"/>
      <c r="E15" s="988"/>
      <c r="F15" s="988"/>
      <c r="G15" s="988"/>
      <c r="H15" s="214"/>
      <c r="I15" s="214"/>
      <c r="J15" s="20"/>
      <c r="K15" s="139"/>
      <c r="M15" s="140"/>
    </row>
    <row r="16" spans="1:13" ht="12.75" customHeight="1" x14ac:dyDescent="0.25">
      <c r="A16" s="29"/>
      <c r="B16" s="988"/>
      <c r="C16" s="988"/>
      <c r="D16" s="988"/>
      <c r="E16" s="988"/>
      <c r="F16" s="988"/>
      <c r="G16" s="988"/>
      <c r="H16" s="214"/>
      <c r="I16" s="214"/>
      <c r="J16" s="20"/>
      <c r="K16" s="139"/>
      <c r="M16" s="140"/>
    </row>
    <row r="17" spans="1:18" ht="43.5" customHeight="1" x14ac:dyDescent="0.25">
      <c r="A17" s="29"/>
      <c r="B17" s="988"/>
      <c r="C17" s="988"/>
      <c r="D17" s="988"/>
      <c r="E17" s="988"/>
      <c r="F17" s="988"/>
      <c r="G17" s="988"/>
      <c r="H17" s="214"/>
      <c r="I17" s="214"/>
      <c r="J17" s="20"/>
      <c r="K17" s="139"/>
      <c r="M17" s="140"/>
    </row>
    <row r="18" spans="1:18" ht="12.75" customHeight="1" x14ac:dyDescent="0.25">
      <c r="A18" s="29"/>
      <c r="C18" s="12"/>
      <c r="D18" s="33"/>
      <c r="E18" s="215"/>
      <c r="F18" s="144"/>
      <c r="G18" s="216"/>
      <c r="H18" s="144"/>
      <c r="I18" s="144"/>
      <c r="J18" s="20"/>
      <c r="K18" s="139"/>
      <c r="M18" s="140"/>
    </row>
    <row r="19" spans="1:18" ht="12.75" customHeight="1" x14ac:dyDescent="0.25">
      <c r="A19" s="29"/>
      <c r="B19" s="33" t="s">
        <v>179</v>
      </c>
      <c r="C19" s="33"/>
      <c r="D19" s="33"/>
      <c r="E19" s="215"/>
      <c r="F19" s="217"/>
      <c r="G19" s="216"/>
      <c r="H19" s="218">
        <v>3199999999.7199998</v>
      </c>
      <c r="I19" s="144"/>
      <c r="J19" s="20"/>
      <c r="K19" s="139"/>
      <c r="M19" s="140"/>
    </row>
    <row r="20" spans="1:18" ht="12.75" customHeight="1" x14ac:dyDescent="0.25">
      <c r="A20" s="29"/>
      <c r="B20" s="33" t="s">
        <v>180</v>
      </c>
      <c r="C20" s="33"/>
      <c r="D20" s="33"/>
      <c r="E20" s="215"/>
      <c r="F20" s="217"/>
      <c r="G20" s="216"/>
      <c r="H20" s="219">
        <f>'1. Portfolio Information'!F15</f>
        <v>2178484312.4899998</v>
      </c>
      <c r="I20" s="144"/>
      <c r="J20" s="20"/>
      <c r="K20" s="139"/>
      <c r="M20" s="140"/>
    </row>
    <row r="21" spans="1:18" ht="12.75" customHeight="1" x14ac:dyDescent="0.25">
      <c r="A21" s="29"/>
      <c r="B21" s="33" t="s">
        <v>181</v>
      </c>
      <c r="C21" s="33"/>
      <c r="D21" s="33"/>
      <c r="E21" s="215"/>
      <c r="F21" s="217"/>
      <c r="G21" s="216"/>
      <c r="H21" s="219">
        <f>'1. Portfolio Information'!F28</f>
        <v>2069497266.47</v>
      </c>
      <c r="I21" s="144"/>
      <c r="J21" s="20"/>
      <c r="K21" s="139"/>
      <c r="M21" s="140"/>
    </row>
    <row r="22" spans="1:18" x14ac:dyDescent="0.25">
      <c r="A22" s="29"/>
      <c r="B22" s="64"/>
      <c r="C22" s="38"/>
      <c r="D22" s="212"/>
      <c r="E22" s="215"/>
      <c r="F22" s="217"/>
      <c r="G22" s="216"/>
      <c r="H22" s="218"/>
      <c r="I22" s="175"/>
      <c r="J22" s="20"/>
      <c r="K22" s="139"/>
      <c r="M22" s="140"/>
    </row>
    <row r="23" spans="1:18" ht="12.75" customHeight="1" x14ac:dyDescent="0.25">
      <c r="A23" s="29"/>
      <c r="B23" s="33" t="s">
        <v>182</v>
      </c>
      <c r="C23" s="33"/>
      <c r="D23" s="33"/>
      <c r="E23" s="220"/>
      <c r="F23" s="217"/>
      <c r="G23" s="221"/>
      <c r="H23" s="222">
        <v>200000</v>
      </c>
      <c r="I23" s="20"/>
      <c r="J23" s="20"/>
      <c r="K23" s="139"/>
      <c r="M23" s="140"/>
      <c r="Q23" s="223"/>
      <c r="R23" s="223"/>
    </row>
    <row r="24" spans="1:18" ht="12.75" customHeight="1" x14ac:dyDescent="0.25">
      <c r="A24" s="29"/>
      <c r="B24" s="33" t="s">
        <v>183</v>
      </c>
      <c r="C24" s="33"/>
      <c r="D24" s="33"/>
      <c r="E24" s="33"/>
      <c r="F24" s="217"/>
      <c r="G24" s="33"/>
      <c r="H24" s="219">
        <f>'2. Reserve Accounts'!D19</f>
        <v>200000</v>
      </c>
      <c r="I24" s="20"/>
      <c r="J24" s="20"/>
      <c r="K24" s="139"/>
      <c r="M24" s="140"/>
    </row>
    <row r="25" spans="1:18" ht="12.75" customHeight="1" x14ac:dyDescent="0.25">
      <c r="A25" s="29"/>
      <c r="B25" s="33" t="s">
        <v>184</v>
      </c>
      <c r="C25" s="20"/>
      <c r="D25" s="20"/>
      <c r="E25" s="33"/>
      <c r="F25" s="217"/>
      <c r="G25" s="33"/>
      <c r="H25" s="219">
        <f>'2. Reserve Accounts'!D22</f>
        <v>200000</v>
      </c>
      <c r="I25" s="20"/>
      <c r="J25" s="20"/>
      <c r="K25" s="139"/>
      <c r="M25" s="140"/>
    </row>
    <row r="26" spans="1:18" x14ac:dyDescent="0.25">
      <c r="A26" s="29"/>
      <c r="B26" s="13"/>
      <c r="C26" s="12"/>
      <c r="D26" s="20"/>
      <c r="E26" s="224"/>
      <c r="F26" s="33"/>
      <c r="G26" s="33"/>
      <c r="H26" s="33"/>
      <c r="I26" s="20"/>
      <c r="J26" s="20"/>
      <c r="K26" s="139"/>
      <c r="M26" s="140"/>
    </row>
    <row r="27" spans="1:18" ht="12.75" customHeight="1" x14ac:dyDescent="0.25">
      <c r="A27" s="29"/>
      <c r="B27" s="33" t="s">
        <v>209</v>
      </c>
      <c r="C27" s="12"/>
      <c r="D27" s="12"/>
      <c r="E27" s="33"/>
      <c r="F27" s="225"/>
      <c r="G27" s="33"/>
      <c r="H27" s="219">
        <v>232000000</v>
      </c>
      <c r="I27" s="175"/>
      <c r="J27" s="20"/>
      <c r="K27" s="139"/>
      <c r="M27" s="140"/>
    </row>
    <row r="28" spans="1:18" ht="12.75" customHeight="1" x14ac:dyDescent="0.25">
      <c r="A28" s="29"/>
      <c r="B28" s="33" t="s">
        <v>210</v>
      </c>
      <c r="C28" s="12"/>
      <c r="D28" s="12"/>
      <c r="E28" s="20"/>
      <c r="F28" s="225"/>
      <c r="G28" s="20"/>
      <c r="H28" s="219">
        <f>'6. Outstanding Notes'!F29</f>
        <v>362500000</v>
      </c>
      <c r="I28" s="20"/>
      <c r="J28" s="20"/>
      <c r="K28" s="139"/>
      <c r="M28" s="140"/>
    </row>
    <row r="29" spans="1:18" ht="12.75" customHeight="1" x14ac:dyDescent="0.25">
      <c r="A29" s="29"/>
      <c r="B29" s="33" t="s">
        <v>211</v>
      </c>
      <c r="C29" s="12"/>
      <c r="D29" s="12"/>
      <c r="E29" s="20"/>
      <c r="F29" s="225"/>
      <c r="G29" s="20"/>
      <c r="H29" s="219">
        <f>'6. Outstanding Notes'!F35</f>
        <v>362500000</v>
      </c>
      <c r="I29" s="20"/>
      <c r="J29" s="20"/>
      <c r="K29" s="139"/>
      <c r="M29" s="140"/>
    </row>
    <row r="30" spans="1:18" x14ac:dyDescent="0.25">
      <c r="A30" s="29"/>
      <c r="B30" s="64"/>
      <c r="C30" s="64"/>
      <c r="D30" s="64"/>
      <c r="E30" s="20"/>
      <c r="F30" s="225"/>
      <c r="G30" s="20"/>
      <c r="H30" s="20"/>
      <c r="I30" s="20"/>
      <c r="J30" s="20"/>
      <c r="K30" s="139"/>
      <c r="M30" s="140"/>
    </row>
    <row r="31" spans="1:18" x14ac:dyDescent="0.25">
      <c r="A31" s="29"/>
      <c r="B31" s="33" t="s">
        <v>321</v>
      </c>
      <c r="C31" s="64"/>
      <c r="D31" s="64"/>
      <c r="E31" s="20"/>
      <c r="F31" s="20"/>
      <c r="G31" s="20"/>
      <c r="H31" s="219">
        <v>2968000000</v>
      </c>
      <c r="I31" s="20"/>
      <c r="J31" s="20"/>
      <c r="K31" s="139"/>
      <c r="M31" s="140"/>
    </row>
    <row r="32" spans="1:18" ht="12.75" customHeight="1" x14ac:dyDescent="0.25">
      <c r="A32" s="29"/>
      <c r="B32" s="33" t="s">
        <v>322</v>
      </c>
      <c r="C32" s="64"/>
      <c r="D32" s="64"/>
      <c r="E32" s="20"/>
      <c r="F32" s="20"/>
      <c r="G32" s="20"/>
      <c r="H32" s="219">
        <f>'6. Outstanding Notes'!D29</f>
        <v>1815984712.5</v>
      </c>
      <c r="I32" s="20"/>
      <c r="J32" s="20"/>
      <c r="K32" s="139"/>
      <c r="M32" s="140"/>
    </row>
    <row r="33" spans="1:13" ht="12.75" customHeight="1" x14ac:dyDescent="0.25">
      <c r="A33" s="29"/>
      <c r="B33" s="33" t="s">
        <v>323</v>
      </c>
      <c r="C33" s="64"/>
      <c r="D33" s="64"/>
      <c r="E33" s="20"/>
      <c r="F33" s="20"/>
      <c r="G33" s="20"/>
      <c r="H33" s="219">
        <f>'6. Outstanding Notes'!D35</f>
        <v>1706997433.75</v>
      </c>
      <c r="I33" s="20"/>
      <c r="J33" s="20"/>
      <c r="K33" s="139"/>
      <c r="M33" s="140"/>
    </row>
    <row r="34" spans="1:13" x14ac:dyDescent="0.25">
      <c r="A34" s="29"/>
      <c r="B34" s="64"/>
      <c r="C34" s="64"/>
      <c r="D34" s="64"/>
      <c r="E34" s="20"/>
      <c r="F34" s="20"/>
      <c r="G34" s="20"/>
      <c r="H34" s="20"/>
      <c r="I34" s="20"/>
      <c r="J34" s="20"/>
      <c r="K34" s="139"/>
      <c r="M34" s="140"/>
    </row>
    <row r="35" spans="1:13" x14ac:dyDescent="0.25">
      <c r="A35" s="29"/>
      <c r="B35" s="33" t="s">
        <v>212</v>
      </c>
      <c r="C35" s="33"/>
      <c r="D35" s="20"/>
      <c r="E35" s="20"/>
      <c r="F35" s="20"/>
      <c r="G35" s="20"/>
      <c r="H35" s="175">
        <f>(H27+H23+H31)/H19</f>
        <v>1.0000625000875056</v>
      </c>
      <c r="I35" s="20"/>
      <c r="J35" s="20"/>
      <c r="K35" s="139"/>
      <c r="M35" s="140"/>
    </row>
    <row r="36" spans="1:13" ht="12.65" customHeight="1" x14ac:dyDescent="0.25">
      <c r="A36" s="29"/>
      <c r="B36" s="33" t="s">
        <v>213</v>
      </c>
      <c r="C36" s="33"/>
      <c r="D36" s="20"/>
      <c r="E36" s="20"/>
      <c r="F36" s="20"/>
      <c r="G36" s="20"/>
      <c r="H36" s="175">
        <f t="shared" ref="H36:H37" si="0">(H28+H24+H32)/H20</f>
        <v>1.0000919905683283</v>
      </c>
      <c r="I36" s="20"/>
      <c r="J36" s="20"/>
      <c r="K36" s="139"/>
      <c r="M36" s="140"/>
    </row>
    <row r="37" spans="1:13" x14ac:dyDescent="0.25">
      <c r="A37" s="29"/>
      <c r="B37" s="33" t="s">
        <v>214</v>
      </c>
      <c r="C37" s="33"/>
      <c r="D37" s="20"/>
      <c r="E37" s="20"/>
      <c r="F37" s="20"/>
      <c r="G37" s="20"/>
      <c r="H37" s="175">
        <f t="shared" si="0"/>
        <v>1.0000967226597701</v>
      </c>
      <c r="I37" s="20"/>
      <c r="J37" s="20"/>
      <c r="K37" s="139"/>
      <c r="M37" s="140"/>
    </row>
    <row r="38" spans="1:13" x14ac:dyDescent="0.25">
      <c r="A38" s="29"/>
      <c r="B38" s="13"/>
      <c r="C38" s="12"/>
      <c r="D38" s="20"/>
      <c r="E38" s="20"/>
      <c r="F38" s="20"/>
      <c r="G38" s="20"/>
      <c r="H38" s="20"/>
      <c r="I38" s="20"/>
      <c r="J38" s="20"/>
      <c r="K38" s="139"/>
      <c r="M38" s="140"/>
    </row>
    <row r="39" spans="1:13" x14ac:dyDescent="0.25">
      <c r="A39" s="29"/>
      <c r="B39" s="13"/>
      <c r="C39" s="12"/>
      <c r="D39" s="20"/>
      <c r="E39" s="20"/>
      <c r="F39" s="20"/>
      <c r="G39" s="20"/>
      <c r="H39" s="20"/>
      <c r="I39" s="20"/>
      <c r="J39" s="20"/>
      <c r="K39" s="139"/>
      <c r="M39" s="140"/>
    </row>
    <row r="40" spans="1:13" x14ac:dyDescent="0.25">
      <c r="A40" s="29"/>
      <c r="B40" s="13"/>
      <c r="C40" s="12"/>
      <c r="D40" s="20"/>
      <c r="E40" s="20"/>
      <c r="F40" s="20"/>
      <c r="G40" s="20"/>
      <c r="H40" s="20"/>
      <c r="I40" s="20"/>
      <c r="J40" s="20"/>
      <c r="K40" s="139"/>
      <c r="M40" s="140"/>
    </row>
    <row r="41" spans="1:13" x14ac:dyDescent="0.25">
      <c r="A41" s="29"/>
      <c r="B41" s="13"/>
      <c r="C41" s="12"/>
      <c r="D41" s="20"/>
      <c r="E41" s="20"/>
      <c r="F41" s="20"/>
      <c r="G41" s="20"/>
      <c r="H41" s="20"/>
      <c r="I41" s="20"/>
      <c r="J41" s="20"/>
      <c r="K41" s="139"/>
      <c r="M41" s="140"/>
    </row>
    <row r="42" spans="1:13" x14ac:dyDescent="0.25">
      <c r="A42" s="29"/>
      <c r="B42" s="13"/>
      <c r="C42" s="12"/>
      <c r="D42" s="20"/>
      <c r="E42" s="20"/>
      <c r="F42" s="20"/>
      <c r="G42" s="20"/>
      <c r="H42" s="20"/>
      <c r="I42" s="20"/>
      <c r="J42" s="20"/>
      <c r="K42" s="139"/>
      <c r="M42" s="140"/>
    </row>
    <row r="43" spans="1:13" x14ac:dyDescent="0.25">
      <c r="A43" s="29"/>
      <c r="B43" s="13"/>
      <c r="C43" s="12"/>
      <c r="D43" s="20"/>
      <c r="E43" s="20"/>
      <c r="F43" s="20"/>
      <c r="G43" s="20"/>
      <c r="H43" s="20"/>
      <c r="I43" s="20"/>
      <c r="J43" s="20"/>
      <c r="K43" s="139"/>
      <c r="M43" s="140"/>
    </row>
    <row r="44" spans="1:13" x14ac:dyDescent="0.25">
      <c r="A44" s="29"/>
      <c r="B44" s="13"/>
      <c r="C44" s="12"/>
      <c r="D44" s="20"/>
      <c r="E44" s="20"/>
      <c r="F44" s="20"/>
      <c r="G44" s="20"/>
      <c r="H44" s="20"/>
      <c r="I44" s="20"/>
      <c r="J44" s="20"/>
      <c r="K44" s="139"/>
      <c r="M44" s="140"/>
    </row>
    <row r="45" spans="1:13" x14ac:dyDescent="0.25">
      <c r="A45" s="29"/>
      <c r="B45" s="13"/>
      <c r="C45" s="12"/>
      <c r="D45" s="20"/>
      <c r="E45" s="20"/>
      <c r="F45" s="165"/>
      <c r="G45" s="226"/>
      <c r="H45" s="39"/>
      <c r="I45" s="138"/>
      <c r="J45" s="138"/>
      <c r="K45" s="139"/>
    </row>
    <row r="46" spans="1:13" x14ac:dyDescent="0.25">
      <c r="A46" s="29"/>
      <c r="B46" s="13"/>
      <c r="C46" s="12"/>
      <c r="D46" s="152"/>
      <c r="E46" s="12"/>
      <c r="F46" s="153"/>
      <c r="G46" s="154"/>
      <c r="H46" s="153"/>
      <c r="I46" s="138"/>
      <c r="J46" s="20"/>
      <c r="K46" s="139"/>
    </row>
    <row r="47" spans="1:13" x14ac:dyDescent="0.25">
      <c r="A47" s="35"/>
      <c r="B47" s="26"/>
      <c r="C47" s="10"/>
      <c r="D47" s="197"/>
      <c r="E47" s="10"/>
      <c r="F47" s="198"/>
      <c r="G47" s="199"/>
      <c r="H47" s="198"/>
      <c r="I47" s="200"/>
      <c r="J47" s="36"/>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ht="18" x14ac:dyDescent="0.25">
      <c r="B61" s="13"/>
      <c r="C61" s="12"/>
      <c r="D61" s="69"/>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4" x14ac:dyDescent="0.25">
      <c r="B87" s="155"/>
      <c r="C87" s="156"/>
      <c r="D87" s="161"/>
      <c r="E87" s="161"/>
      <c r="F87" s="161"/>
      <c r="G87" s="161"/>
      <c r="H87" s="161"/>
      <c r="I87" s="138"/>
    </row>
    <row r="88" spans="2:9" s="20" customFormat="1" ht="14" x14ac:dyDescent="0.25">
      <c r="B88" s="33"/>
      <c r="C88" s="33"/>
      <c r="D88" s="161"/>
      <c r="E88" s="161"/>
      <c r="F88" s="161"/>
      <c r="G88" s="161"/>
      <c r="H88" s="161"/>
      <c r="I88" s="138"/>
    </row>
    <row r="89" spans="2:9" s="20" customFormat="1" ht="14" x14ac:dyDescent="0.25">
      <c r="B89" s="33"/>
      <c r="C89" s="33"/>
      <c r="D89" s="162"/>
      <c r="E89" s="183"/>
      <c r="F89" s="161"/>
      <c r="G89" s="161"/>
      <c r="H89" s="161"/>
      <c r="I89" s="138"/>
    </row>
    <row r="90" spans="2:9" s="20" customFormat="1" ht="14" x14ac:dyDescent="0.25">
      <c r="B90" s="159"/>
      <c r="C90" s="182"/>
      <c r="D90" s="164"/>
      <c r="E90" s="183"/>
      <c r="F90" s="161"/>
      <c r="G90" s="161"/>
      <c r="H90" s="161"/>
      <c r="I90" s="138"/>
    </row>
    <row r="91" spans="2:9" s="20" customFormat="1" ht="14" x14ac:dyDescent="0.25">
      <c r="B91" s="165"/>
      <c r="C91" s="182"/>
      <c r="D91" s="161"/>
      <c r="E91" s="183"/>
      <c r="F91" s="161"/>
      <c r="G91" s="161"/>
      <c r="H91" s="161"/>
      <c r="I91" s="138"/>
    </row>
    <row r="92" spans="2:9" s="20" customFormat="1" x14ac:dyDescent="0.25">
      <c r="C92" s="182"/>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mergeCells count="1">
    <mergeCell ref="B14:G17"/>
  </mergeCells>
  <phoneticPr fontId="5"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A1:N2231"/>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51.54296875" style="4" customWidth="1"/>
    <col min="3" max="3" width="50.81640625" style="4" bestFit="1" customWidth="1"/>
    <col min="4" max="4" width="16.1796875" style="4" bestFit="1" customWidth="1"/>
    <col min="5" max="5" width="11.1796875" style="4" customWidth="1"/>
    <col min="6" max="6" width="10.1796875" style="4" customWidth="1"/>
    <col min="7" max="10" width="10.81640625" style="4" customWidth="1"/>
    <col min="11" max="11" width="12.1796875" style="4" customWidth="1"/>
    <col min="12" max="12" width="10.81640625" style="4" customWidth="1"/>
    <col min="13" max="13" width="4.453125" style="5" customWidth="1"/>
    <col min="14" max="14" width="1.1796875" style="4" customWidth="1"/>
    <col min="15" max="16384" width="9.1796875" style="4"/>
  </cols>
  <sheetData>
    <row r="1" spans="1:14" ht="6" customHeight="1" x14ac:dyDescent="0.25">
      <c r="A1" s="49"/>
      <c r="B1" s="67"/>
      <c r="C1" s="67"/>
      <c r="D1" s="67"/>
      <c r="E1" s="67"/>
      <c r="F1" s="67"/>
      <c r="G1" s="67"/>
      <c r="H1" s="67"/>
      <c r="I1" s="67"/>
      <c r="J1" s="67"/>
      <c r="K1" s="67"/>
      <c r="L1" s="67"/>
      <c r="M1" s="66"/>
      <c r="N1" s="118"/>
    </row>
    <row r="2" spans="1:14" s="5" customFormat="1" ht="18" x14ac:dyDescent="0.25">
      <c r="A2" s="32"/>
      <c r="B2" s="69" t="str">
        <f>'Cover Sheet'!B2</f>
        <v>SC Germany Mobility 2020-1</v>
      </c>
      <c r="C2" s="69"/>
      <c r="D2" s="70" t="str">
        <f>'Cover Sheet'!D2</f>
        <v>Calculation Date</v>
      </c>
      <c r="E2" s="71"/>
      <c r="F2" s="119">
        <f>'Cover Sheet'!F2</f>
        <v>45881</v>
      </c>
      <c r="G2" s="201"/>
      <c r="H2" s="71"/>
      <c r="I2" s="71"/>
      <c r="J2" s="74"/>
      <c r="L2" s="33"/>
      <c r="M2" s="33"/>
      <c r="N2" s="75"/>
    </row>
    <row r="3" spans="1:14" s="5" customFormat="1" ht="18" x14ac:dyDescent="0.25">
      <c r="A3" s="32"/>
      <c r="B3" s="69" t="str">
        <f>'Cover Sheet'!B3</f>
        <v>Monthly Investor Report</v>
      </c>
      <c r="C3" s="69"/>
      <c r="D3" s="78" t="str">
        <f>'Cover Sheet'!D3</f>
        <v>Payment Date</v>
      </c>
      <c r="E3" s="120"/>
      <c r="F3" s="120">
        <f>'Cover Sheet'!F3</f>
        <v>45883</v>
      </c>
      <c r="G3" s="202"/>
      <c r="H3" s="79"/>
      <c r="I3" s="79"/>
      <c r="J3" s="82"/>
      <c r="L3" s="33"/>
      <c r="M3" s="33"/>
      <c r="N3" s="75"/>
    </row>
    <row r="4" spans="1:14" s="5" customFormat="1" x14ac:dyDescent="0.25">
      <c r="A4" s="32"/>
      <c r="B4" s="121"/>
      <c r="C4" s="108"/>
      <c r="D4" s="78" t="str">
        <f>'Cover Sheet'!D4</f>
        <v>Period  No</v>
      </c>
      <c r="E4" s="122"/>
      <c r="F4" s="122">
        <f>'Cover Sheet'!F4</f>
        <v>58</v>
      </c>
      <c r="G4" s="203"/>
      <c r="H4" s="123"/>
      <c r="I4" s="79"/>
      <c r="J4" s="86"/>
      <c r="L4" s="33"/>
      <c r="M4" s="33"/>
      <c r="N4" s="75"/>
    </row>
    <row r="5" spans="1:14" s="5" customFormat="1" ht="18" x14ac:dyDescent="0.25">
      <c r="A5" s="32"/>
      <c r="B5" s="124" t="s">
        <v>189</v>
      </c>
      <c r="C5" s="87"/>
      <c r="D5" s="78" t="str">
        <f>'Cover Sheet'!D5</f>
        <v>Monthly Period</v>
      </c>
      <c r="E5" s="204"/>
      <c r="F5" s="88">
        <f>'Cover Sheet'!F5</f>
        <v>45883</v>
      </c>
      <c r="G5" s="79"/>
      <c r="H5" s="123"/>
      <c r="I5" s="79"/>
      <c r="J5" s="86"/>
      <c r="L5" s="33"/>
      <c r="M5" s="33"/>
      <c r="N5" s="75"/>
    </row>
    <row r="6" spans="1:14" s="5" customFormat="1" ht="15" customHeight="1" x14ac:dyDescent="0.25">
      <c r="A6" s="32"/>
      <c r="B6" s="89"/>
      <c r="C6" s="77"/>
      <c r="D6" s="125" t="str">
        <f>'Cover Sheet'!D6</f>
        <v>Interest Period</v>
      </c>
      <c r="E6" s="120" t="s">
        <v>33</v>
      </c>
      <c r="F6" s="120">
        <f>'Cover Sheet'!F6</f>
        <v>45852</v>
      </c>
      <c r="G6" s="120" t="s">
        <v>4</v>
      </c>
      <c r="H6" s="120">
        <f>'Cover Sheet'!H6</f>
        <v>45883</v>
      </c>
      <c r="I6" s="120" t="s">
        <v>14</v>
      </c>
      <c r="J6" s="205" t="str">
        <f>'Cover Sheet'!J6</f>
        <v>31 days</v>
      </c>
      <c r="L6" s="33"/>
      <c r="M6" s="33"/>
      <c r="N6" s="126"/>
    </row>
    <row r="7" spans="1:14" s="5" customFormat="1" ht="13" x14ac:dyDescent="0.25">
      <c r="A7" s="32"/>
      <c r="B7" s="33"/>
      <c r="C7" s="33"/>
      <c r="D7" s="127" t="s">
        <v>142</v>
      </c>
      <c r="E7" s="128" t="s">
        <v>33</v>
      </c>
      <c r="F7" s="128" t="str">
        <f>'Cover Sheet'!F7</f>
        <v>01.07.2025</v>
      </c>
      <c r="G7" s="128" t="s">
        <v>4</v>
      </c>
      <c r="H7" s="128">
        <f>'Cover Sheet'!H7</f>
        <v>45869</v>
      </c>
      <c r="I7" s="206"/>
      <c r="J7" s="100"/>
      <c r="L7" s="33"/>
      <c r="M7" s="33"/>
      <c r="N7" s="75"/>
    </row>
    <row r="8" spans="1:14" s="5" customFormat="1" ht="13" x14ac:dyDescent="0.25">
      <c r="A8" s="32"/>
      <c r="B8" s="33"/>
      <c r="C8" s="33"/>
      <c r="D8" s="20"/>
      <c r="E8" s="103"/>
      <c r="F8" s="102"/>
      <c r="G8" s="103"/>
      <c r="H8" s="33"/>
      <c r="I8" s="129"/>
      <c r="J8" s="33"/>
      <c r="K8" s="104"/>
      <c r="L8" s="33"/>
      <c r="M8" s="33"/>
      <c r="N8" s="75"/>
    </row>
    <row r="9" spans="1:14" s="5" customFormat="1" ht="13" x14ac:dyDescent="0.25">
      <c r="A9" s="32"/>
      <c r="B9" s="33"/>
      <c r="C9" s="33"/>
      <c r="D9" s="20"/>
      <c r="E9" s="33"/>
      <c r="F9" s="33"/>
      <c r="G9" s="33"/>
      <c r="H9" s="33"/>
      <c r="I9" s="33"/>
      <c r="J9" s="33"/>
      <c r="K9" s="33"/>
      <c r="L9" s="33"/>
      <c r="M9" s="33"/>
      <c r="N9" s="130"/>
    </row>
    <row r="10" spans="1:14" s="5" customFormat="1" x14ac:dyDescent="0.25">
      <c r="A10" s="32"/>
      <c r="B10" s="33"/>
      <c r="C10" s="33"/>
      <c r="D10" s="20"/>
      <c r="E10" s="33"/>
      <c r="F10" s="131"/>
      <c r="G10" s="33"/>
      <c r="H10" s="33"/>
      <c r="I10" s="20"/>
      <c r="J10" s="20"/>
      <c r="K10" s="33"/>
      <c r="L10" s="33"/>
      <c r="M10" s="33"/>
      <c r="N10" s="75"/>
    </row>
    <row r="11" spans="1:14" s="5" customFormat="1" ht="12.75" customHeight="1" x14ac:dyDescent="0.25">
      <c r="A11" s="32"/>
      <c r="B11" s="132"/>
      <c r="C11" s="33"/>
      <c r="D11" s="62" t="s">
        <v>376</v>
      </c>
      <c r="E11" s="62" t="s">
        <v>377</v>
      </c>
      <c r="F11" s="62" t="s">
        <v>378</v>
      </c>
      <c r="G11" s="62" t="s">
        <v>456</v>
      </c>
      <c r="H11" s="62" t="s">
        <v>461</v>
      </c>
      <c r="I11" s="62" t="s">
        <v>353</v>
      </c>
      <c r="J11" s="8"/>
      <c r="K11" s="8"/>
      <c r="L11" s="8"/>
      <c r="M11" s="33"/>
      <c r="N11" s="133"/>
    </row>
    <row r="12" spans="1:14" s="5" customFormat="1" ht="15" customHeight="1" x14ac:dyDescent="0.25">
      <c r="A12" s="32"/>
      <c r="B12" s="33"/>
      <c r="C12" s="20"/>
      <c r="D12" s="989" t="s">
        <v>374</v>
      </c>
      <c r="E12" s="990"/>
      <c r="F12" s="991"/>
      <c r="G12" s="992" t="s">
        <v>258</v>
      </c>
      <c r="H12" s="993"/>
      <c r="I12" s="994"/>
      <c r="J12" s="32"/>
      <c r="K12" s="33"/>
      <c r="L12" s="131"/>
      <c r="M12" s="33"/>
      <c r="N12" s="75"/>
    </row>
    <row r="13" spans="1:14" s="5" customFormat="1" ht="40.5" customHeight="1" x14ac:dyDescent="0.25">
      <c r="A13" s="32"/>
      <c r="B13" s="33"/>
      <c r="C13" s="23"/>
      <c r="D13" s="6" t="s">
        <v>137</v>
      </c>
      <c r="E13" s="6" t="s">
        <v>138</v>
      </c>
      <c r="F13" s="6" t="s">
        <v>139</v>
      </c>
      <c r="G13" s="6" t="s">
        <v>137</v>
      </c>
      <c r="H13" s="6" t="s">
        <v>138</v>
      </c>
      <c r="I13" s="6" t="s">
        <v>139</v>
      </c>
      <c r="J13" s="32"/>
      <c r="K13" s="207" t="s">
        <v>170</v>
      </c>
      <c r="L13" s="131"/>
      <c r="M13" s="33"/>
      <c r="N13" s="75"/>
    </row>
    <row r="14" spans="1:14" ht="12.75" customHeight="1" x14ac:dyDescent="0.25">
      <c r="A14" s="29"/>
      <c r="B14" s="20"/>
      <c r="C14" s="20"/>
      <c r="D14" s="63" t="s">
        <v>376</v>
      </c>
      <c r="E14" s="63" t="s">
        <v>377</v>
      </c>
      <c r="F14" s="63" t="s">
        <v>378</v>
      </c>
      <c r="G14" s="63" t="s">
        <v>456</v>
      </c>
      <c r="H14" s="63" t="s">
        <v>457</v>
      </c>
      <c r="I14" s="63" t="s">
        <v>353</v>
      </c>
      <c r="J14" s="29"/>
      <c r="K14" s="7"/>
      <c r="L14" s="131"/>
      <c r="M14" s="20"/>
      <c r="N14" s="139"/>
    </row>
    <row r="15" spans="1:14" ht="12.75" customHeight="1" x14ac:dyDescent="0.25">
      <c r="A15" s="29"/>
      <c r="B15" s="23" t="s">
        <v>468</v>
      </c>
      <c r="C15" s="23" t="s">
        <v>315</v>
      </c>
      <c r="D15" s="7" t="s">
        <v>445</v>
      </c>
      <c r="E15" s="2" t="s">
        <v>446</v>
      </c>
      <c r="F15" s="7" t="s">
        <v>447</v>
      </c>
      <c r="G15" s="7" t="s">
        <v>450</v>
      </c>
      <c r="H15" s="3" t="s">
        <v>451</v>
      </c>
      <c r="I15" s="7" t="s">
        <v>447</v>
      </c>
      <c r="J15" s="29"/>
      <c r="K15" s="7" t="s">
        <v>320</v>
      </c>
      <c r="L15" s="131"/>
      <c r="M15" s="20"/>
      <c r="N15" s="139"/>
    </row>
    <row r="16" spans="1:14" ht="12.75" customHeight="1" x14ac:dyDescent="0.25">
      <c r="A16" s="29"/>
      <c r="B16" s="20"/>
      <c r="C16" s="5" t="s">
        <v>357</v>
      </c>
      <c r="D16" s="19"/>
      <c r="E16" s="29"/>
      <c r="F16" s="19"/>
      <c r="G16" s="19"/>
      <c r="H16" s="20"/>
      <c r="I16" s="19"/>
      <c r="J16" s="29"/>
      <c r="K16" s="7"/>
      <c r="L16" s="131"/>
      <c r="M16" s="20"/>
      <c r="N16" s="139"/>
    </row>
    <row r="17" spans="1:14" ht="12.75" customHeight="1" x14ac:dyDescent="0.25">
      <c r="A17" s="29"/>
      <c r="C17" s="5" t="s">
        <v>358</v>
      </c>
      <c r="D17" s="19"/>
      <c r="E17" s="29"/>
      <c r="F17" s="19"/>
      <c r="G17" s="19"/>
      <c r="H17" s="20"/>
      <c r="I17" s="19"/>
      <c r="J17" s="29"/>
      <c r="K17" s="7"/>
      <c r="L17" s="131"/>
      <c r="M17" s="20"/>
      <c r="N17" s="139"/>
    </row>
    <row r="18" spans="1:14" ht="12.75" customHeight="1" x14ac:dyDescent="0.25">
      <c r="A18" s="29"/>
      <c r="C18" s="5" t="s">
        <v>131</v>
      </c>
      <c r="D18" s="19"/>
      <c r="E18" s="29"/>
      <c r="F18" s="19"/>
      <c r="G18" s="19"/>
      <c r="H18" s="20"/>
      <c r="I18" s="19"/>
      <c r="J18" s="29"/>
      <c r="K18" s="7"/>
      <c r="L18" s="131"/>
      <c r="M18" s="20"/>
      <c r="N18" s="139"/>
    </row>
    <row r="19" spans="1:14" ht="12.75" customHeight="1" x14ac:dyDescent="0.25">
      <c r="A19" s="29"/>
      <c r="B19" s="20"/>
      <c r="C19" s="20"/>
      <c r="D19" s="19"/>
      <c r="E19" s="29"/>
      <c r="F19" s="19"/>
      <c r="G19" s="19"/>
      <c r="H19" s="20"/>
      <c r="I19" s="19"/>
      <c r="J19" s="29"/>
      <c r="K19" s="7"/>
      <c r="L19" s="131"/>
      <c r="M19" s="20"/>
      <c r="N19" s="139"/>
    </row>
    <row r="20" spans="1:14" ht="12.75" customHeight="1" x14ac:dyDescent="0.25">
      <c r="A20" s="29"/>
      <c r="B20" s="23" t="s">
        <v>469</v>
      </c>
      <c r="C20" s="23" t="s">
        <v>315</v>
      </c>
      <c r="D20" s="59" t="s">
        <v>445</v>
      </c>
      <c r="E20" s="59" t="s">
        <v>446</v>
      </c>
      <c r="F20" s="60" t="s">
        <v>447</v>
      </c>
      <c r="G20" s="59" t="s">
        <v>450</v>
      </c>
      <c r="H20" s="60" t="s">
        <v>451</v>
      </c>
      <c r="I20" s="59" t="s">
        <v>447</v>
      </c>
      <c r="J20" s="29"/>
      <c r="K20" s="7" t="s">
        <v>320</v>
      </c>
      <c r="L20" s="131"/>
      <c r="M20" s="20"/>
      <c r="N20" s="139"/>
    </row>
    <row r="21" spans="1:14" ht="12.75" customHeight="1" x14ac:dyDescent="0.25">
      <c r="A21" s="29"/>
      <c r="B21" s="5"/>
      <c r="C21" s="4" t="s">
        <v>458</v>
      </c>
      <c r="D21" s="7"/>
      <c r="E21" s="2"/>
      <c r="F21" s="7"/>
      <c r="G21" s="7"/>
      <c r="H21" s="3"/>
      <c r="I21" s="7"/>
      <c r="J21" s="29"/>
      <c r="K21" s="7"/>
      <c r="L21" s="131"/>
      <c r="M21" s="20"/>
      <c r="N21" s="139"/>
    </row>
    <row r="22" spans="1:14" ht="12.75" customHeight="1" x14ac:dyDescent="0.25">
      <c r="A22" s="29"/>
      <c r="B22" s="5"/>
      <c r="C22" s="4" t="s">
        <v>459</v>
      </c>
      <c r="D22" s="19"/>
      <c r="E22" s="29"/>
      <c r="F22" s="19"/>
      <c r="G22" s="19"/>
      <c r="H22" s="20"/>
      <c r="I22" s="19"/>
      <c r="J22" s="29"/>
      <c r="K22" s="7"/>
      <c r="L22" s="131"/>
      <c r="M22" s="20"/>
      <c r="N22" s="139"/>
    </row>
    <row r="23" spans="1:14" ht="12.75" customHeight="1" x14ac:dyDescent="0.25">
      <c r="A23" s="29"/>
      <c r="B23" s="5"/>
      <c r="C23" s="4" t="s">
        <v>316</v>
      </c>
      <c r="D23" s="19"/>
      <c r="E23" s="29"/>
      <c r="F23" s="19"/>
      <c r="G23" s="19"/>
      <c r="H23" s="20"/>
      <c r="I23" s="19"/>
      <c r="J23" s="29"/>
      <c r="K23" s="7"/>
      <c r="L23" s="131"/>
      <c r="M23" s="20"/>
      <c r="N23" s="139"/>
    </row>
    <row r="24" spans="1:14" ht="12.75" customHeight="1" x14ac:dyDescent="0.25">
      <c r="A24" s="29"/>
      <c r="B24" s="5"/>
      <c r="D24" s="19"/>
      <c r="E24" s="29"/>
      <c r="F24" s="19"/>
      <c r="G24" s="19"/>
      <c r="H24" s="20"/>
      <c r="I24" s="19"/>
      <c r="J24" s="29"/>
      <c r="K24" s="7"/>
      <c r="L24" s="131"/>
      <c r="M24" s="20"/>
      <c r="N24" s="139"/>
    </row>
    <row r="25" spans="1:14" ht="12.75" customHeight="1" x14ac:dyDescent="0.25">
      <c r="A25" s="29"/>
      <c r="B25" s="30" t="s">
        <v>470</v>
      </c>
      <c r="C25" s="115" t="s">
        <v>326</v>
      </c>
      <c r="D25" s="7" t="s">
        <v>34</v>
      </c>
      <c r="E25" s="2" t="s">
        <v>446</v>
      </c>
      <c r="F25" s="7" t="s">
        <v>447</v>
      </c>
      <c r="G25" s="7" t="s">
        <v>34</v>
      </c>
      <c r="H25" s="3" t="s">
        <v>462</v>
      </c>
      <c r="I25" s="7" t="s">
        <v>475</v>
      </c>
      <c r="J25" s="29"/>
      <c r="K25" s="7" t="s">
        <v>320</v>
      </c>
      <c r="L25" s="131"/>
      <c r="M25" s="20"/>
      <c r="N25" s="139"/>
    </row>
    <row r="26" spans="1:14" ht="12.75" customHeight="1" x14ac:dyDescent="0.25">
      <c r="A26" s="29"/>
      <c r="B26" s="20"/>
      <c r="C26" s="5" t="s">
        <v>317</v>
      </c>
      <c r="D26" s="19"/>
      <c r="E26" s="29"/>
      <c r="F26" s="19"/>
      <c r="G26" s="19"/>
      <c r="H26" s="20"/>
      <c r="I26" s="19"/>
      <c r="J26" s="29"/>
      <c r="K26" s="7"/>
      <c r="L26" s="131"/>
      <c r="M26" s="20"/>
      <c r="N26" s="139"/>
    </row>
    <row r="27" spans="1:14" ht="12.75" customHeight="1" x14ac:dyDescent="0.25">
      <c r="A27" s="29"/>
      <c r="B27" s="4" t="s">
        <v>434</v>
      </c>
      <c r="C27" s="5" t="s">
        <v>318</v>
      </c>
      <c r="D27" s="19"/>
      <c r="E27" s="29"/>
      <c r="F27" s="19"/>
      <c r="G27" s="19"/>
      <c r="H27" s="20"/>
      <c r="I27" s="19"/>
      <c r="J27" s="29"/>
      <c r="K27" s="7"/>
      <c r="L27" s="131"/>
      <c r="M27" s="20"/>
      <c r="N27" s="139"/>
    </row>
    <row r="28" spans="1:14" ht="12.75" customHeight="1" x14ac:dyDescent="0.25">
      <c r="A28" s="29"/>
      <c r="B28" s="5"/>
      <c r="C28" s="5" t="s">
        <v>319</v>
      </c>
      <c r="D28" s="19"/>
      <c r="E28" s="29"/>
      <c r="F28" s="19"/>
      <c r="G28" s="19"/>
      <c r="H28" s="20"/>
      <c r="I28" s="19"/>
      <c r="J28" s="29"/>
      <c r="K28" s="7"/>
      <c r="L28" s="131"/>
      <c r="M28" s="20"/>
      <c r="N28" s="139"/>
    </row>
    <row r="29" spans="1:14" ht="12.75" customHeight="1" x14ac:dyDescent="0.25">
      <c r="A29" s="29"/>
      <c r="D29" s="19"/>
      <c r="E29" s="29"/>
      <c r="F29" s="19"/>
      <c r="G29" s="19"/>
      <c r="H29" s="20"/>
      <c r="I29" s="19"/>
      <c r="J29" s="29"/>
      <c r="K29" s="7"/>
      <c r="L29" s="131"/>
      <c r="M29" s="20"/>
      <c r="N29" s="139"/>
    </row>
    <row r="30" spans="1:14" ht="12.75" customHeight="1" x14ac:dyDescent="0.25">
      <c r="A30" s="29"/>
      <c r="B30" s="23" t="s">
        <v>471</v>
      </c>
      <c r="C30" s="115" t="s">
        <v>359</v>
      </c>
      <c r="D30" s="59" t="s">
        <v>34</v>
      </c>
      <c r="E30" s="59" t="s">
        <v>34</v>
      </c>
      <c r="F30" s="60" t="s">
        <v>34</v>
      </c>
      <c r="G30" s="59" t="s">
        <v>34</v>
      </c>
      <c r="H30" s="60" t="s">
        <v>34</v>
      </c>
      <c r="I30" s="59" t="s">
        <v>34</v>
      </c>
      <c r="J30" s="29"/>
      <c r="K30" s="7" t="s">
        <v>320</v>
      </c>
      <c r="L30" s="131"/>
      <c r="M30" s="20"/>
      <c r="N30" s="139"/>
    </row>
    <row r="31" spans="1:14" ht="12.75" customHeight="1" x14ac:dyDescent="0.25">
      <c r="A31" s="29"/>
      <c r="B31" s="30"/>
      <c r="C31" s="5" t="s">
        <v>360</v>
      </c>
      <c r="D31" s="7"/>
      <c r="E31" s="2"/>
      <c r="F31" s="7"/>
      <c r="G31" s="7"/>
      <c r="H31" s="3"/>
      <c r="I31" s="7"/>
      <c r="J31" s="29"/>
      <c r="K31" s="7"/>
      <c r="L31" s="131"/>
      <c r="M31" s="20"/>
      <c r="N31" s="139"/>
    </row>
    <row r="32" spans="1:14" ht="12.75" customHeight="1" x14ac:dyDescent="0.25">
      <c r="A32" s="29"/>
      <c r="B32" s="20"/>
      <c r="C32" s="5" t="s">
        <v>361</v>
      </c>
      <c r="D32" s="19"/>
      <c r="E32" s="29"/>
      <c r="F32" s="19"/>
      <c r="G32" s="19"/>
      <c r="H32" s="20"/>
      <c r="I32" s="19"/>
      <c r="J32" s="29"/>
      <c r="K32" s="7"/>
      <c r="L32" s="131"/>
      <c r="M32" s="20"/>
      <c r="N32" s="139"/>
    </row>
    <row r="33" spans="1:14" ht="12.75" customHeight="1" x14ac:dyDescent="0.25">
      <c r="A33" s="29"/>
      <c r="B33" s="5"/>
      <c r="C33" s="5" t="s">
        <v>316</v>
      </c>
      <c r="D33" s="19"/>
      <c r="E33" s="29"/>
      <c r="F33" s="19"/>
      <c r="G33" s="19"/>
      <c r="H33" s="20"/>
      <c r="I33" s="19"/>
      <c r="J33" s="29"/>
      <c r="K33" s="7"/>
      <c r="L33" s="131"/>
      <c r="M33" s="20"/>
      <c r="N33" s="139"/>
    </row>
    <row r="34" spans="1:14" ht="12.75" customHeight="1" x14ac:dyDescent="0.25">
      <c r="A34" s="29"/>
      <c r="B34" s="20"/>
      <c r="C34" s="20"/>
      <c r="D34" s="19"/>
      <c r="E34" s="29"/>
      <c r="F34" s="19"/>
      <c r="G34" s="19"/>
      <c r="H34" s="20"/>
      <c r="I34" s="19"/>
      <c r="J34" s="29"/>
      <c r="K34" s="7"/>
      <c r="L34" s="131"/>
      <c r="M34" s="20"/>
      <c r="N34" s="139"/>
    </row>
    <row r="35" spans="1:14" ht="12.75" customHeight="1" x14ac:dyDescent="0.25">
      <c r="A35" s="29"/>
      <c r="B35" s="30" t="s">
        <v>472</v>
      </c>
      <c r="C35" s="115" t="s">
        <v>444</v>
      </c>
      <c r="D35" s="7" t="s">
        <v>34</v>
      </c>
      <c r="E35" s="7" t="s">
        <v>34</v>
      </c>
      <c r="F35" s="7" t="s">
        <v>34</v>
      </c>
      <c r="G35" s="7" t="s">
        <v>34</v>
      </c>
      <c r="H35" s="7" t="s">
        <v>34</v>
      </c>
      <c r="I35" s="7" t="s">
        <v>34</v>
      </c>
      <c r="J35" s="29"/>
      <c r="K35" s="7" t="s">
        <v>320</v>
      </c>
      <c r="L35" s="131"/>
      <c r="M35" s="20"/>
      <c r="N35" s="139"/>
    </row>
    <row r="36" spans="1:14" ht="12.75" customHeight="1" x14ac:dyDescent="0.25">
      <c r="A36" s="29"/>
      <c r="B36" s="20"/>
      <c r="C36" s="5" t="s">
        <v>364</v>
      </c>
      <c r="D36" s="19"/>
      <c r="E36" s="29"/>
      <c r="F36" s="19"/>
      <c r="G36" s="19"/>
      <c r="H36" s="20"/>
      <c r="I36" s="19"/>
      <c r="J36" s="29"/>
      <c r="K36" s="7"/>
      <c r="L36" s="131"/>
      <c r="M36" s="20"/>
      <c r="N36" s="139"/>
    </row>
    <row r="37" spans="1:14" ht="12.75" customHeight="1" x14ac:dyDescent="0.25">
      <c r="A37" s="29"/>
      <c r="B37" s="20"/>
      <c r="C37" s="5" t="s">
        <v>375</v>
      </c>
      <c r="D37" s="19"/>
      <c r="E37" s="29"/>
      <c r="F37" s="19"/>
      <c r="G37" s="19"/>
      <c r="H37" s="20"/>
      <c r="I37" s="19"/>
      <c r="J37" s="29"/>
      <c r="K37" s="7"/>
      <c r="L37" s="131"/>
      <c r="M37" s="20"/>
      <c r="N37" s="139"/>
    </row>
    <row r="38" spans="1:14" ht="12.75" customHeight="1" x14ac:dyDescent="0.25">
      <c r="A38" s="29"/>
      <c r="B38" s="20"/>
      <c r="C38" s="5" t="s">
        <v>365</v>
      </c>
      <c r="D38" s="19"/>
      <c r="E38" s="29"/>
      <c r="F38" s="19"/>
      <c r="G38" s="19"/>
      <c r="H38" s="20"/>
      <c r="I38" s="19"/>
      <c r="J38" s="29"/>
      <c r="K38" s="7"/>
      <c r="L38" s="131"/>
      <c r="M38" s="20"/>
      <c r="N38" s="139"/>
    </row>
    <row r="39" spans="1:14" ht="12.75" customHeight="1" x14ac:dyDescent="0.25">
      <c r="A39" s="29"/>
      <c r="B39" s="20"/>
      <c r="D39" s="31"/>
      <c r="E39" s="32"/>
      <c r="F39" s="31"/>
      <c r="G39" s="31"/>
      <c r="H39" s="33"/>
      <c r="I39" s="31"/>
      <c r="J39" s="29"/>
      <c r="K39" s="7"/>
      <c r="L39" s="131"/>
      <c r="M39" s="20"/>
      <c r="N39" s="139"/>
    </row>
    <row r="40" spans="1:14" ht="12.75" customHeight="1" x14ac:dyDescent="0.25">
      <c r="A40" s="29"/>
      <c r="B40" s="30" t="s">
        <v>473</v>
      </c>
      <c r="C40" s="115" t="s">
        <v>366</v>
      </c>
      <c r="D40" s="7" t="s">
        <v>34</v>
      </c>
      <c r="E40" s="2" t="s">
        <v>34</v>
      </c>
      <c r="F40" s="7" t="s">
        <v>34</v>
      </c>
      <c r="G40" s="7" t="s">
        <v>34</v>
      </c>
      <c r="H40" s="3" t="s">
        <v>34</v>
      </c>
      <c r="I40" s="7" t="s">
        <v>34</v>
      </c>
      <c r="J40" s="29"/>
      <c r="K40" s="7" t="s">
        <v>320</v>
      </c>
      <c r="L40" s="131"/>
      <c r="M40" s="20"/>
      <c r="N40" s="139"/>
    </row>
    <row r="41" spans="1:14" ht="12.75" customHeight="1" x14ac:dyDescent="0.25">
      <c r="A41" s="29"/>
      <c r="B41" s="20"/>
      <c r="C41" s="5" t="s">
        <v>367</v>
      </c>
      <c r="D41" s="31"/>
      <c r="E41" s="31"/>
      <c r="F41" s="31"/>
      <c r="G41" s="31"/>
      <c r="H41" s="31"/>
      <c r="I41" s="31"/>
      <c r="J41" s="29"/>
      <c r="K41" s="7"/>
      <c r="L41" s="20"/>
      <c r="M41" s="20"/>
      <c r="N41" s="139"/>
    </row>
    <row r="42" spans="1:14" ht="12.75" customHeight="1" x14ac:dyDescent="0.25">
      <c r="A42" s="29"/>
      <c r="B42" s="20"/>
      <c r="C42" s="5" t="s">
        <v>368</v>
      </c>
      <c r="D42" s="19"/>
      <c r="E42" s="29"/>
      <c r="F42" s="19"/>
      <c r="G42" s="19"/>
      <c r="H42" s="20"/>
      <c r="I42" s="19"/>
      <c r="J42" s="29"/>
      <c r="K42" s="7"/>
      <c r="L42" s="20"/>
      <c r="M42" s="20"/>
      <c r="N42" s="139"/>
    </row>
    <row r="43" spans="1:14" ht="12.75" customHeight="1" x14ac:dyDescent="0.25">
      <c r="A43" s="29"/>
      <c r="B43" s="20"/>
      <c r="C43" s="5" t="s">
        <v>316</v>
      </c>
      <c r="D43" s="19"/>
      <c r="E43" s="29"/>
      <c r="F43" s="19"/>
      <c r="G43" s="19"/>
      <c r="H43" s="20"/>
      <c r="I43" s="19"/>
      <c r="J43" s="29"/>
      <c r="K43" s="7"/>
      <c r="L43" s="20"/>
      <c r="M43" s="20"/>
      <c r="N43" s="139"/>
    </row>
    <row r="44" spans="1:14" ht="12.75" customHeight="1" x14ac:dyDescent="0.25">
      <c r="A44" s="29"/>
      <c r="B44" s="20"/>
      <c r="C44" s="5"/>
      <c r="D44" s="34"/>
      <c r="E44" s="35"/>
      <c r="F44" s="34"/>
      <c r="G44" s="34"/>
      <c r="H44" s="36"/>
      <c r="I44" s="34"/>
      <c r="J44" s="29"/>
      <c r="K44" s="208"/>
      <c r="L44" s="20"/>
      <c r="M44" s="20"/>
      <c r="N44" s="139"/>
    </row>
    <row r="45" spans="1:14" s="33" customFormat="1" ht="12.75" customHeight="1" x14ac:dyDescent="0.25">
      <c r="A45" s="32"/>
      <c r="B45" s="20"/>
      <c r="C45" s="5"/>
      <c r="N45" s="75"/>
    </row>
    <row r="46" spans="1:14" s="33" customFormat="1" ht="12.75" customHeight="1" x14ac:dyDescent="0.25">
      <c r="A46" s="32"/>
      <c r="B46" s="20"/>
      <c r="C46" s="20"/>
      <c r="N46" s="75"/>
    </row>
    <row r="47" spans="1:14" s="33" customFormat="1" ht="12.75" customHeight="1" x14ac:dyDescent="0.25">
      <c r="A47" s="32"/>
      <c r="B47" s="30" t="s">
        <v>474</v>
      </c>
      <c r="C47" s="23" t="s">
        <v>362</v>
      </c>
      <c r="E47" s="23" t="s">
        <v>259</v>
      </c>
      <c r="I47" s="23"/>
      <c r="M47" s="209"/>
      <c r="N47" s="75"/>
    </row>
    <row r="48" spans="1:14" s="33" customFormat="1" ht="12.75" customHeight="1" x14ac:dyDescent="0.25">
      <c r="A48" s="32"/>
      <c r="B48" s="20"/>
      <c r="C48" s="20" t="s">
        <v>382</v>
      </c>
      <c r="E48" s="20" t="s">
        <v>267</v>
      </c>
      <c r="I48" s="20"/>
      <c r="M48" s="209"/>
      <c r="N48" s="75"/>
    </row>
    <row r="49" spans="1:14" s="33" customFormat="1" ht="12.75" customHeight="1" x14ac:dyDescent="0.25">
      <c r="A49" s="32"/>
      <c r="B49" s="20"/>
      <c r="C49" s="5" t="s">
        <v>358</v>
      </c>
      <c r="E49" s="20" t="s">
        <v>260</v>
      </c>
      <c r="I49" s="20"/>
      <c r="M49" s="209"/>
      <c r="N49" s="75"/>
    </row>
    <row r="50" spans="1:14" s="33" customFormat="1" ht="12.75" customHeight="1" x14ac:dyDescent="0.25">
      <c r="A50" s="32"/>
      <c r="B50" s="20"/>
      <c r="C50" s="5" t="s">
        <v>131</v>
      </c>
      <c r="E50" s="20" t="s">
        <v>363</v>
      </c>
      <c r="I50" s="20"/>
      <c r="M50" s="209"/>
      <c r="N50" s="75"/>
    </row>
    <row r="51" spans="1:14" s="20" customFormat="1" ht="12.75" customHeight="1" x14ac:dyDescent="0.25">
      <c r="A51" s="29"/>
      <c r="C51" s="27"/>
      <c r="E51" s="20" t="s">
        <v>131</v>
      </c>
      <c r="M51" s="210"/>
      <c r="N51" s="139"/>
    </row>
    <row r="52" spans="1:14" s="20" customFormat="1" ht="12.75" customHeight="1" x14ac:dyDescent="0.25">
      <c r="A52" s="35"/>
      <c r="B52" s="36" t="str">
        <f>'25. Santander Consumer Bank'!B36</f>
        <v>Ratings as of 31.07.2025, data source: Bloomberg</v>
      </c>
      <c r="C52" s="10"/>
      <c r="D52" s="11"/>
      <c r="E52" s="11"/>
      <c r="F52" s="11"/>
      <c r="G52" s="11"/>
      <c r="H52" s="11"/>
      <c r="I52" s="11"/>
      <c r="J52" s="11"/>
      <c r="K52" s="11"/>
      <c r="L52" s="11"/>
      <c r="M52" s="36"/>
      <c r="N52" s="151"/>
    </row>
    <row r="53" spans="1:14" s="20" customFormat="1" ht="15.5" x14ac:dyDescent="0.25">
      <c r="C53" s="12"/>
      <c r="D53" s="8"/>
      <c r="E53" s="8"/>
      <c r="F53" s="8"/>
      <c r="G53" s="8"/>
      <c r="H53" s="8"/>
      <c r="I53" s="8"/>
      <c r="J53" s="8"/>
      <c r="K53" s="8"/>
      <c r="L53" s="8"/>
    </row>
    <row r="54" spans="1:14" s="20" customFormat="1" ht="15.5" x14ac:dyDescent="0.25">
      <c r="C54" s="12"/>
      <c r="D54" s="8"/>
      <c r="E54" s="8"/>
      <c r="F54" s="8"/>
      <c r="G54" s="8"/>
      <c r="H54" s="8"/>
      <c r="I54" s="8"/>
      <c r="J54" s="8"/>
      <c r="K54" s="8"/>
      <c r="L54" s="8"/>
    </row>
    <row r="55" spans="1:14" s="20" customFormat="1" ht="15.5" x14ac:dyDescent="0.25">
      <c r="C55" s="12"/>
      <c r="D55" s="8"/>
      <c r="E55" s="8"/>
      <c r="F55" s="8"/>
      <c r="G55" s="8"/>
      <c r="H55" s="8"/>
      <c r="I55" s="8"/>
      <c r="J55" s="8"/>
      <c r="K55" s="8"/>
      <c r="L55" s="8"/>
    </row>
    <row r="56" spans="1:14" s="20" customFormat="1" ht="15.5" x14ac:dyDescent="0.25">
      <c r="C56" s="211"/>
      <c r="D56" s="212"/>
      <c r="E56" s="212"/>
      <c r="F56" s="212"/>
      <c r="G56" s="1"/>
      <c r="H56" s="1"/>
      <c r="I56" s="1"/>
      <c r="J56" s="1"/>
      <c r="K56" s="131"/>
    </row>
    <row r="57" spans="1:14" s="20" customFormat="1" ht="15.5" x14ac:dyDescent="0.25">
      <c r="C57" s="211"/>
      <c r="D57" s="212"/>
      <c r="E57" s="212"/>
      <c r="F57" s="212"/>
      <c r="G57" s="1"/>
      <c r="H57" s="1"/>
      <c r="I57" s="1"/>
      <c r="J57" s="1"/>
    </row>
    <row r="58" spans="1:14" s="20" customFormat="1" ht="15.5" x14ac:dyDescent="0.25">
      <c r="D58" s="37"/>
      <c r="H58" s="23"/>
      <c r="J58" s="1"/>
    </row>
    <row r="59" spans="1:14" s="20" customFormat="1" ht="15.5" x14ac:dyDescent="0.25">
      <c r="J59" s="1"/>
    </row>
    <row r="60" spans="1:14" s="20" customFormat="1" ht="15.5" x14ac:dyDescent="0.25">
      <c r="B60" s="33"/>
      <c r="E60" s="33"/>
      <c r="G60" s="33"/>
      <c r="J60" s="1"/>
      <c r="K60" s="33"/>
    </row>
    <row r="61" spans="1:14" s="20" customFormat="1" ht="15.5" x14ac:dyDescent="0.25">
      <c r="B61" s="33"/>
      <c r="E61" s="33"/>
      <c r="G61" s="33"/>
      <c r="J61" s="1"/>
      <c r="K61" s="33"/>
    </row>
    <row r="62" spans="1:14" s="20" customFormat="1" ht="15.5" x14ac:dyDescent="0.25">
      <c r="J62" s="1"/>
    </row>
    <row r="63" spans="1:14" s="20" customFormat="1" ht="15.5" x14ac:dyDescent="0.25">
      <c r="C63" s="212"/>
      <c r="D63" s="212"/>
      <c r="E63" s="212"/>
      <c r="F63" s="212"/>
      <c r="G63" s="1"/>
      <c r="H63" s="1"/>
      <c r="I63" s="1"/>
      <c r="J63" s="1"/>
    </row>
    <row r="64" spans="1:14" s="20" customFormat="1" ht="14" x14ac:dyDescent="0.25">
      <c r="B64" s="33"/>
      <c r="C64" s="33"/>
      <c r="D64" s="162"/>
      <c r="E64" s="183"/>
      <c r="F64" s="161"/>
      <c r="G64" s="161"/>
      <c r="H64" s="161"/>
      <c r="I64" s="138"/>
    </row>
    <row r="65" spans="2:9" s="20" customFormat="1" ht="14" x14ac:dyDescent="0.25">
      <c r="B65" s="159"/>
      <c r="C65" s="182"/>
      <c r="D65" s="164"/>
      <c r="E65" s="183"/>
      <c r="F65" s="161"/>
      <c r="G65" s="161"/>
      <c r="H65" s="161"/>
      <c r="I65" s="138"/>
    </row>
    <row r="66" spans="2:9" s="20" customFormat="1" ht="14"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4" customFormat="1" x14ac:dyDescent="0.25"/>
    <row r="2227" s="4" customFormat="1" x14ac:dyDescent="0.25"/>
    <row r="2228" s="4" customFormat="1" x14ac:dyDescent="0.25"/>
    <row r="2229" s="4" customFormat="1" x14ac:dyDescent="0.25"/>
    <row r="2230" s="4" customFormat="1" x14ac:dyDescent="0.25"/>
    <row r="2231" s="4" customFormat="1" x14ac:dyDescent="0.25"/>
  </sheetData>
  <mergeCells count="2">
    <mergeCell ref="D12:F12"/>
    <mergeCell ref="G12:I12"/>
  </mergeCells>
  <phoneticPr fontId="5" type="noConversion"/>
  <pageMargins left="0.70866141732283472" right="0.70866141732283472" top="1.0236220472440944" bottom="1.0236220472440944" header="0.39370078740157483" footer="0.39370078740157483"/>
  <pageSetup paperSize="9" scale="62" orientation="landscape" r:id="rId1"/>
  <headerFooter alignWithMargins="0">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M2240"/>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34.54296875" style="4" customWidth="1"/>
    <col min="3" max="3" width="15.81640625" style="4" customWidth="1"/>
    <col min="4" max="4" width="28.54296875" style="4" customWidth="1"/>
    <col min="5" max="8" width="15.81640625" style="4" customWidth="1"/>
    <col min="9" max="9" width="2.453125" style="4" bestFit="1" customWidth="1"/>
    <col min="10" max="10" width="8.81640625" style="4" bestFit="1" customWidth="1"/>
    <col min="11" max="11" width="1.1796875" style="4" customWidth="1"/>
    <col min="12" max="12" width="3.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45881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45883</v>
      </c>
      <c r="G3" s="79"/>
      <c r="H3" s="79"/>
      <c r="I3" s="79"/>
      <c r="J3" s="82"/>
      <c r="K3" s="93"/>
    </row>
    <row r="4" spans="1:13" s="5" customFormat="1" ht="13" x14ac:dyDescent="0.25">
      <c r="A4" s="32"/>
      <c r="B4" s="121"/>
      <c r="C4" s="108"/>
      <c r="D4" s="78" t="str">
        <f>'Cover Sheet'!D4</f>
        <v>Period  No</v>
      </c>
      <c r="E4" s="79"/>
      <c r="F4" s="122">
        <f>'Cover Sheet'!F4</f>
        <v>58</v>
      </c>
      <c r="G4" s="79"/>
      <c r="H4" s="123"/>
      <c r="I4" s="79"/>
      <c r="J4" s="86"/>
      <c r="K4" s="184"/>
    </row>
    <row r="5" spans="1:13" s="5" customFormat="1" ht="18" x14ac:dyDescent="0.25">
      <c r="A5" s="32"/>
      <c r="B5" s="124" t="s">
        <v>190</v>
      </c>
      <c r="C5" s="87"/>
      <c r="D5" s="78" t="str">
        <f>'Cover Sheet'!D5</f>
        <v>Monthly Period</v>
      </c>
      <c r="E5" s="79"/>
      <c r="F5" s="88">
        <f>'Cover Sheet'!F5</f>
        <v>45883</v>
      </c>
      <c r="G5" s="79"/>
      <c r="H5" s="123"/>
      <c r="I5" s="79"/>
      <c r="J5" s="86"/>
      <c r="K5" s="93"/>
    </row>
    <row r="6" spans="1:13" s="5" customFormat="1" ht="15" customHeight="1" x14ac:dyDescent="0.25">
      <c r="A6" s="32"/>
      <c r="B6" s="89"/>
      <c r="C6" s="77"/>
      <c r="D6" s="125" t="str">
        <f>'Cover Sheet'!D6</f>
        <v>Interest Period</v>
      </c>
      <c r="E6" s="120" t="s">
        <v>33</v>
      </c>
      <c r="F6" s="120">
        <f>'Cover Sheet'!F6</f>
        <v>45852</v>
      </c>
      <c r="G6" s="120" t="s">
        <v>4</v>
      </c>
      <c r="H6" s="120">
        <f>'Cover Sheet'!H6</f>
        <v>45883</v>
      </c>
      <c r="I6" s="90" t="s">
        <v>14</v>
      </c>
      <c r="J6" s="92" t="str">
        <f>'Cover Sheet'!$J$6</f>
        <v>31 days</v>
      </c>
      <c r="K6" s="93"/>
      <c r="M6" s="94"/>
    </row>
    <row r="7" spans="1:13" s="5" customFormat="1" ht="13" x14ac:dyDescent="0.25">
      <c r="A7" s="32"/>
      <c r="B7" s="33"/>
      <c r="C7" s="33"/>
      <c r="D7" s="127" t="str">
        <f>'Cover Sheet'!D7</f>
        <v>Collection Period</v>
      </c>
      <c r="E7" s="128" t="s">
        <v>33</v>
      </c>
      <c r="F7" s="128" t="str">
        <f>'Cover Sheet'!F7</f>
        <v>01.07.2025</v>
      </c>
      <c r="G7" s="128" t="s">
        <v>4</v>
      </c>
      <c r="H7" s="128">
        <f>'Cover Sheet'!H7</f>
        <v>45869</v>
      </c>
      <c r="I7" s="99"/>
      <c r="J7" s="100"/>
      <c r="K7" s="93"/>
    </row>
    <row r="8" spans="1:13" s="5" customFormat="1" ht="13" x14ac:dyDescent="0.25">
      <c r="A8" s="32"/>
      <c r="B8" s="33"/>
      <c r="C8" s="33"/>
      <c r="D8" s="20"/>
      <c r="E8" s="103"/>
      <c r="F8" s="102"/>
      <c r="G8" s="103"/>
      <c r="H8" s="33"/>
      <c r="I8" s="129"/>
      <c r="J8" s="33"/>
      <c r="K8" s="93"/>
    </row>
    <row r="9" spans="1:13" s="5" customFormat="1" ht="13" x14ac:dyDescent="0.25">
      <c r="A9" s="32"/>
      <c r="B9" s="33"/>
      <c r="C9" s="33"/>
      <c r="D9" s="20"/>
      <c r="E9" s="33"/>
      <c r="F9" s="33"/>
      <c r="G9" s="33"/>
      <c r="H9" s="33"/>
      <c r="I9" s="33"/>
      <c r="J9" s="33"/>
      <c r="K9" s="75"/>
      <c r="M9" s="185"/>
    </row>
    <row r="10" spans="1:13" s="5" customFormat="1" x14ac:dyDescent="0.25">
      <c r="A10" s="32"/>
      <c r="B10" s="33"/>
      <c r="C10" s="33"/>
      <c r="D10" s="20"/>
      <c r="E10" s="33"/>
      <c r="F10" s="131"/>
      <c r="G10" s="33"/>
      <c r="H10" s="33"/>
      <c r="I10" s="20"/>
      <c r="J10" s="20"/>
      <c r="K10" s="75"/>
    </row>
    <row r="11" spans="1:13" s="5" customFormat="1" ht="17.5" x14ac:dyDescent="0.25">
      <c r="A11" s="32"/>
      <c r="B11" s="132"/>
      <c r="C11" s="33"/>
      <c r="D11" s="20"/>
      <c r="E11" s="33"/>
      <c r="F11" s="20"/>
      <c r="G11" s="186"/>
      <c r="H11" s="186"/>
      <c r="I11" s="20"/>
      <c r="J11" s="33"/>
      <c r="K11" s="75"/>
      <c r="M11" s="140"/>
    </row>
    <row r="12" spans="1:13" s="5" customFormat="1" ht="12.75" customHeight="1" x14ac:dyDescent="0.25">
      <c r="A12" s="32"/>
      <c r="B12" s="167"/>
      <c r="C12" s="20"/>
      <c r="D12" s="20"/>
      <c r="E12" s="20"/>
      <c r="F12" s="20"/>
      <c r="G12" s="187"/>
      <c r="H12" s="187"/>
      <c r="I12" s="20"/>
      <c r="J12" s="20"/>
      <c r="K12" s="75"/>
      <c r="M12" s="140"/>
    </row>
    <row r="13" spans="1:13" s="5" customFormat="1" ht="12.75" customHeight="1" x14ac:dyDescent="0.25">
      <c r="A13" s="32"/>
      <c r="B13" s="22" t="s">
        <v>128</v>
      </c>
      <c r="D13" s="23" t="s">
        <v>354</v>
      </c>
      <c r="F13" s="188"/>
      <c r="G13" s="189"/>
      <c r="H13" s="189"/>
      <c r="I13" s="138"/>
      <c r="J13" s="20"/>
      <c r="K13" s="75"/>
      <c r="M13" s="140"/>
    </row>
    <row r="14" spans="1:13" s="5" customFormat="1" ht="12.75" customHeight="1" x14ac:dyDescent="0.25">
      <c r="A14" s="32"/>
      <c r="B14" s="22"/>
      <c r="D14" s="20"/>
      <c r="F14" s="190"/>
      <c r="G14" s="190"/>
      <c r="H14" s="191"/>
      <c r="I14" s="137"/>
      <c r="J14" s="20"/>
      <c r="K14" s="75"/>
      <c r="M14" s="140"/>
    </row>
    <row r="15" spans="1:13" ht="12.75" customHeight="1" x14ac:dyDescent="0.25">
      <c r="A15" s="29"/>
      <c r="B15" s="22" t="s">
        <v>129</v>
      </c>
      <c r="D15" s="23" t="s">
        <v>369</v>
      </c>
      <c r="F15" s="24"/>
      <c r="G15" s="24"/>
      <c r="H15" s="192"/>
      <c r="I15" s="144"/>
      <c r="J15" s="20"/>
      <c r="K15" s="139"/>
      <c r="M15" s="140"/>
    </row>
    <row r="16" spans="1:13" ht="12.75" customHeight="1" x14ac:dyDescent="0.25">
      <c r="A16" s="29"/>
      <c r="B16" s="22"/>
      <c r="D16" s="20" t="s">
        <v>130</v>
      </c>
      <c r="F16" s="24"/>
      <c r="G16" s="24"/>
      <c r="H16" s="192"/>
      <c r="I16" s="144"/>
      <c r="J16" s="20"/>
      <c r="K16" s="139"/>
      <c r="M16" s="140"/>
    </row>
    <row r="17" spans="1:13" ht="12.75" customHeight="1" x14ac:dyDescent="0.25">
      <c r="A17" s="29"/>
      <c r="B17" s="22"/>
      <c r="D17" s="20" t="s">
        <v>370</v>
      </c>
      <c r="F17" s="24"/>
      <c r="G17" s="24"/>
      <c r="H17" s="192"/>
      <c r="I17" s="144"/>
      <c r="J17" s="20"/>
      <c r="K17" s="139"/>
      <c r="M17" s="140"/>
    </row>
    <row r="18" spans="1:13" ht="12.75" customHeight="1" x14ac:dyDescent="0.25">
      <c r="A18" s="29"/>
      <c r="B18" s="22"/>
      <c r="D18" s="20" t="s">
        <v>371</v>
      </c>
      <c r="F18" s="24"/>
      <c r="G18" s="24"/>
      <c r="H18" s="192"/>
      <c r="I18" s="144"/>
      <c r="J18" s="20"/>
      <c r="K18" s="139"/>
      <c r="M18" s="140"/>
    </row>
    <row r="19" spans="1:13" ht="12.75" customHeight="1" x14ac:dyDescent="0.25">
      <c r="A19" s="29"/>
      <c r="B19" s="22"/>
      <c r="D19" s="20" t="s">
        <v>372</v>
      </c>
      <c r="F19" s="24"/>
      <c r="G19" s="24"/>
      <c r="H19" s="192"/>
      <c r="I19" s="144"/>
      <c r="J19" s="20"/>
      <c r="K19" s="139"/>
      <c r="M19" s="140"/>
    </row>
    <row r="20" spans="1:13" ht="12.75" customHeight="1" x14ac:dyDescent="0.25">
      <c r="A20" s="29"/>
      <c r="B20" s="22"/>
      <c r="D20" s="20"/>
      <c r="F20" s="24"/>
      <c r="G20" s="24"/>
      <c r="H20" s="192"/>
      <c r="I20" s="144"/>
      <c r="J20" s="20"/>
      <c r="K20" s="139"/>
      <c r="M20" s="140"/>
    </row>
    <row r="21" spans="1:13" ht="12.75" customHeight="1" x14ac:dyDescent="0.25">
      <c r="A21" s="29"/>
      <c r="B21" s="22"/>
      <c r="D21" s="20"/>
      <c r="F21" s="24"/>
      <c r="G21" s="24"/>
      <c r="H21" s="192"/>
      <c r="I21" s="144"/>
      <c r="J21" s="20"/>
      <c r="K21" s="139"/>
      <c r="M21" s="140"/>
    </row>
    <row r="22" spans="1:13" ht="12.75" customHeight="1" x14ac:dyDescent="0.25">
      <c r="A22" s="29"/>
      <c r="B22" s="22"/>
      <c r="D22" s="20"/>
      <c r="F22" s="24"/>
      <c r="G22" s="24"/>
      <c r="H22" s="192"/>
      <c r="I22" s="144"/>
      <c r="J22" s="20"/>
      <c r="K22" s="139"/>
      <c r="M22" s="140"/>
    </row>
    <row r="23" spans="1:13" ht="12.75" customHeight="1" x14ac:dyDescent="0.25">
      <c r="A23" s="29"/>
      <c r="B23" s="22" t="s">
        <v>268</v>
      </c>
      <c r="D23" s="61" t="s">
        <v>439</v>
      </c>
      <c r="F23" s="24"/>
      <c r="G23" s="24"/>
      <c r="H23" s="192"/>
      <c r="I23" s="144"/>
      <c r="J23" s="20"/>
      <c r="K23" s="139"/>
      <c r="M23" s="140"/>
    </row>
    <row r="24" spans="1:13" ht="12.75" customHeight="1" x14ac:dyDescent="0.25">
      <c r="A24" s="29"/>
      <c r="B24" s="22"/>
      <c r="D24" s="20"/>
      <c r="F24" s="24"/>
      <c r="G24" s="24"/>
      <c r="H24" s="192"/>
      <c r="I24" s="144"/>
      <c r="J24" s="20"/>
      <c r="K24" s="139"/>
      <c r="M24" s="140"/>
    </row>
    <row r="25" spans="1:13" ht="12.75" customHeight="1" x14ac:dyDescent="0.25">
      <c r="A25" s="29"/>
      <c r="B25" s="22" t="s">
        <v>132</v>
      </c>
      <c r="D25" s="23" t="s">
        <v>118</v>
      </c>
      <c r="F25" s="24"/>
      <c r="G25" s="24"/>
      <c r="H25" s="192"/>
      <c r="I25" s="144"/>
      <c r="J25" s="20"/>
      <c r="K25" s="139"/>
      <c r="M25" s="140"/>
    </row>
    <row r="26" spans="1:13" ht="12.75" customHeight="1" x14ac:dyDescent="0.25">
      <c r="A26" s="29"/>
      <c r="B26" s="22"/>
      <c r="D26" s="20"/>
      <c r="F26" s="24"/>
      <c r="G26" s="24"/>
      <c r="H26" s="192"/>
      <c r="I26" s="144"/>
      <c r="J26" s="20"/>
      <c r="K26" s="139"/>
      <c r="M26" s="140"/>
    </row>
    <row r="27" spans="1:13" ht="12.75" customHeight="1" x14ac:dyDescent="0.25">
      <c r="A27" s="29"/>
      <c r="B27" s="22" t="s">
        <v>133</v>
      </c>
      <c r="D27" s="23" t="s">
        <v>118</v>
      </c>
      <c r="F27" s="24"/>
      <c r="G27" s="24"/>
      <c r="H27" s="192"/>
      <c r="I27" s="144"/>
      <c r="J27" s="20"/>
      <c r="K27" s="139"/>
      <c r="M27" s="140"/>
    </row>
    <row r="28" spans="1:13" ht="12.75" customHeight="1" x14ac:dyDescent="0.25">
      <c r="A28" s="29"/>
      <c r="B28" s="22"/>
      <c r="D28" s="20"/>
      <c r="F28" s="24"/>
      <c r="G28" s="24"/>
      <c r="H28" s="192"/>
      <c r="I28" s="144"/>
      <c r="J28" s="20"/>
      <c r="K28" s="139"/>
      <c r="M28" s="140"/>
    </row>
    <row r="29" spans="1:13" ht="12.75" customHeight="1" x14ac:dyDescent="0.25">
      <c r="A29" s="29"/>
      <c r="B29" s="22" t="s">
        <v>134</v>
      </c>
      <c r="D29" s="23" t="s">
        <v>118</v>
      </c>
      <c r="F29" s="25"/>
      <c r="G29" s="25"/>
      <c r="H29" s="192"/>
      <c r="I29" s="144"/>
      <c r="J29" s="20"/>
      <c r="K29" s="139"/>
      <c r="M29" s="140"/>
    </row>
    <row r="30" spans="1:13" ht="12.75" customHeight="1" x14ac:dyDescent="0.25">
      <c r="A30" s="29"/>
      <c r="B30" s="22"/>
      <c r="D30" s="20" t="s">
        <v>150</v>
      </c>
      <c r="F30" s="193"/>
      <c r="G30" s="194"/>
      <c r="H30" s="192"/>
      <c r="I30" s="144"/>
      <c r="J30" s="20"/>
      <c r="K30" s="139"/>
      <c r="M30" s="140"/>
    </row>
    <row r="31" spans="1:13" ht="12.75" customHeight="1" x14ac:dyDescent="0.25">
      <c r="A31" s="29"/>
      <c r="B31" s="20"/>
      <c r="D31" s="20" t="s">
        <v>135</v>
      </c>
      <c r="F31" s="24"/>
      <c r="G31" s="24"/>
      <c r="H31" s="192"/>
      <c r="I31" s="144"/>
      <c r="J31" s="20"/>
      <c r="K31" s="139"/>
      <c r="M31" s="140"/>
    </row>
    <row r="32" spans="1:13" ht="12.75" customHeight="1" x14ac:dyDescent="0.25">
      <c r="A32" s="29"/>
      <c r="B32" s="22"/>
      <c r="D32" s="20" t="s">
        <v>136</v>
      </c>
      <c r="F32" s="24"/>
      <c r="G32" s="24"/>
      <c r="H32" s="192"/>
      <c r="I32" s="175"/>
      <c r="J32" s="20"/>
      <c r="K32" s="139"/>
      <c r="M32" s="140"/>
    </row>
    <row r="33" spans="1:13" ht="12.75" customHeight="1" x14ac:dyDescent="0.25">
      <c r="A33" s="29"/>
      <c r="B33" s="22"/>
      <c r="D33" s="20" t="s">
        <v>131</v>
      </c>
      <c r="F33" s="195"/>
      <c r="G33" s="196"/>
      <c r="H33" s="195"/>
      <c r="I33" s="20"/>
      <c r="J33" s="20"/>
      <c r="K33" s="139"/>
      <c r="M33" s="140"/>
    </row>
    <row r="34" spans="1:13" ht="12.75" customHeight="1" x14ac:dyDescent="0.25">
      <c r="A34" s="29"/>
      <c r="B34" s="22"/>
      <c r="D34" s="20" t="s">
        <v>266</v>
      </c>
      <c r="G34" s="8"/>
      <c r="H34" s="8"/>
      <c r="I34" s="8"/>
      <c r="J34" s="20"/>
      <c r="K34" s="139"/>
      <c r="M34" s="140"/>
    </row>
    <row r="35" spans="1:13" ht="12.75" customHeight="1" x14ac:dyDescent="0.25">
      <c r="A35" s="29"/>
      <c r="B35" s="22"/>
      <c r="D35" s="20"/>
      <c r="F35" s="8"/>
      <c r="G35" s="8"/>
      <c r="H35" s="8"/>
      <c r="I35" s="8"/>
      <c r="J35" s="20"/>
      <c r="K35" s="139"/>
      <c r="M35" s="140"/>
    </row>
    <row r="36" spans="1:13" ht="12.75" customHeight="1" x14ac:dyDescent="0.25">
      <c r="A36" s="29"/>
      <c r="B36" s="22"/>
      <c r="D36" s="20"/>
      <c r="F36" s="8"/>
      <c r="G36" s="8"/>
      <c r="H36" s="8"/>
      <c r="I36" s="8"/>
      <c r="J36" s="20"/>
      <c r="K36" s="139"/>
      <c r="M36" s="140"/>
    </row>
    <row r="37" spans="1:13" ht="12.75" customHeight="1" x14ac:dyDescent="0.25">
      <c r="A37" s="29"/>
      <c r="B37" s="22" t="s">
        <v>171</v>
      </c>
      <c r="D37" s="23" t="s">
        <v>373</v>
      </c>
      <c r="F37" s="8"/>
      <c r="G37" s="8"/>
      <c r="H37" s="8"/>
      <c r="I37" s="8"/>
      <c r="J37" s="20"/>
      <c r="K37" s="139"/>
      <c r="M37" s="140"/>
    </row>
    <row r="38" spans="1:13" ht="12.75" customHeight="1" x14ac:dyDescent="0.25">
      <c r="A38" s="29"/>
      <c r="B38" s="22"/>
      <c r="D38" s="20" t="s">
        <v>370</v>
      </c>
      <c r="F38" s="15"/>
      <c r="G38" s="15"/>
      <c r="H38" s="15"/>
      <c r="I38" s="138"/>
      <c r="J38" s="138"/>
      <c r="K38" s="139"/>
    </row>
    <row r="39" spans="1:13" ht="12.75" customHeight="1" x14ac:dyDescent="0.25">
      <c r="A39" s="29"/>
      <c r="B39" s="20"/>
      <c r="D39" s="20" t="s">
        <v>371</v>
      </c>
      <c r="F39" s="15"/>
      <c r="G39" s="15"/>
      <c r="H39" s="15"/>
      <c r="I39" s="138"/>
      <c r="J39" s="20"/>
      <c r="K39" s="139"/>
    </row>
    <row r="40" spans="1:13" ht="12.75" customHeight="1" x14ac:dyDescent="0.25">
      <c r="A40" s="29"/>
      <c r="B40" s="22"/>
      <c r="D40" s="20" t="s">
        <v>372</v>
      </c>
      <c r="F40" s="8"/>
      <c r="G40" s="8"/>
      <c r="H40" s="8"/>
      <c r="I40" s="20"/>
      <c r="J40" s="20"/>
      <c r="K40" s="139"/>
    </row>
    <row r="41" spans="1:13" ht="12.75" customHeight="1" x14ac:dyDescent="0.25">
      <c r="A41" s="29"/>
      <c r="B41" s="22"/>
      <c r="D41" s="20"/>
      <c r="F41" s="8"/>
      <c r="G41" s="8"/>
      <c r="H41" s="8"/>
      <c r="I41" s="20"/>
      <c r="J41" s="20"/>
      <c r="K41" s="139"/>
    </row>
    <row r="42" spans="1:13" ht="12.75" customHeight="1" x14ac:dyDescent="0.25">
      <c r="A42" s="29"/>
      <c r="B42" s="22"/>
      <c r="D42" s="20"/>
      <c r="F42" s="8"/>
      <c r="G42" s="8"/>
      <c r="H42" s="8"/>
      <c r="I42" s="138"/>
      <c r="J42" s="20"/>
      <c r="K42" s="139"/>
      <c r="L42" s="20"/>
    </row>
    <row r="43" spans="1:13" s="20" customFormat="1" ht="12.75" customHeight="1" x14ac:dyDescent="0.25">
      <c r="A43" s="35"/>
      <c r="B43" s="26"/>
      <c r="C43" s="10"/>
      <c r="D43" s="197"/>
      <c r="E43" s="10"/>
      <c r="F43" s="198"/>
      <c r="G43" s="199"/>
      <c r="H43" s="198"/>
      <c r="I43" s="200"/>
      <c r="J43" s="36"/>
      <c r="K43" s="151"/>
    </row>
    <row r="44" spans="1:13" s="20" customFormat="1" x14ac:dyDescent="0.25"/>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ht="15.5" x14ac:dyDescent="0.25">
      <c r="B48" s="13"/>
      <c r="C48" s="27"/>
      <c r="D48" s="152"/>
      <c r="E48" s="12"/>
      <c r="F48" s="153"/>
      <c r="G48" s="154"/>
      <c r="H48" s="153"/>
      <c r="I48" s="138"/>
    </row>
    <row r="49" spans="2:9" s="20" customFormat="1" ht="15.5" x14ac:dyDescent="0.25">
      <c r="B49" s="13"/>
      <c r="C49" s="27"/>
      <c r="D49" s="152"/>
      <c r="E49" s="12"/>
      <c r="F49" s="153"/>
      <c r="G49" s="154"/>
      <c r="H49" s="153"/>
      <c r="I49" s="138"/>
    </row>
    <row r="50" spans="2:9" s="20" customFormat="1" ht="15.5" x14ac:dyDescent="0.25">
      <c r="B50" s="13"/>
      <c r="C50" s="28"/>
      <c r="D50" s="152"/>
      <c r="E50" s="12"/>
      <c r="F50" s="153"/>
      <c r="G50" s="154"/>
      <c r="H50" s="153"/>
      <c r="I50" s="138"/>
    </row>
    <row r="51" spans="2:9" s="20" customFormat="1" ht="15.5" x14ac:dyDescent="0.25">
      <c r="B51" s="13"/>
      <c r="C51" s="28"/>
      <c r="D51" s="152"/>
      <c r="E51" s="12"/>
      <c r="F51" s="153"/>
      <c r="G51" s="154"/>
      <c r="H51" s="153"/>
      <c r="I51" s="138"/>
    </row>
    <row r="52" spans="2:9" s="20" customFormat="1" ht="15.5" x14ac:dyDescent="0.25">
      <c r="B52" s="13"/>
      <c r="C52" s="28"/>
      <c r="D52" s="152"/>
      <c r="E52" s="12"/>
      <c r="F52" s="153"/>
      <c r="G52" s="154"/>
      <c r="H52" s="153"/>
      <c r="I52" s="138"/>
    </row>
    <row r="53" spans="2:9" s="20" customFormat="1" ht="15.5" x14ac:dyDescent="0.25">
      <c r="B53" s="13"/>
      <c r="C53" s="28"/>
      <c r="D53" s="152"/>
      <c r="E53" s="12"/>
      <c r="F53" s="153"/>
      <c r="G53" s="154"/>
      <c r="H53" s="153"/>
      <c r="I53" s="138"/>
    </row>
    <row r="54" spans="2:9" s="20" customFormat="1" ht="15.5" x14ac:dyDescent="0.25">
      <c r="B54" s="13"/>
      <c r="C54" s="28"/>
      <c r="D54" s="152"/>
      <c r="E54" s="12"/>
      <c r="F54" s="153"/>
      <c r="G54" s="154"/>
      <c r="H54" s="153"/>
      <c r="I54" s="138"/>
    </row>
    <row r="55" spans="2:9" s="20" customFormat="1" ht="15.5" x14ac:dyDescent="0.25">
      <c r="B55" s="13"/>
      <c r="C55" s="28"/>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5"/>
      <c r="E71" s="156"/>
      <c r="F71" s="181"/>
      <c r="G71" s="158"/>
      <c r="H71" s="181"/>
      <c r="I71" s="138"/>
    </row>
    <row r="72" spans="2:9" s="20" customFormat="1" x14ac:dyDescent="0.25">
      <c r="B72" s="13"/>
      <c r="C72" s="12"/>
      <c r="D72" s="155"/>
      <c r="E72" s="155"/>
      <c r="F72" s="155"/>
      <c r="G72" s="155"/>
      <c r="H72" s="155"/>
      <c r="I72" s="138"/>
    </row>
    <row r="73" spans="2:9" s="20" customFormat="1" x14ac:dyDescent="0.25">
      <c r="B73" s="13"/>
      <c r="C73" s="12"/>
      <c r="D73" s="155"/>
      <c r="E73" s="155"/>
      <c r="F73" s="155"/>
      <c r="G73" s="155"/>
      <c r="H73" s="155"/>
      <c r="I73" s="138"/>
    </row>
    <row r="74" spans="2:9" s="20" customFormat="1" x14ac:dyDescent="0.25">
      <c r="B74" s="13"/>
      <c r="C74" s="12"/>
      <c r="D74" s="159"/>
      <c r="E74" s="182"/>
      <c r="F74" s="155"/>
      <c r="G74" s="155"/>
      <c r="H74" s="155"/>
      <c r="I74" s="138"/>
    </row>
    <row r="75" spans="2:9" s="20" customFormat="1" x14ac:dyDescent="0.25">
      <c r="B75" s="13"/>
      <c r="C75" s="12"/>
      <c r="D75" s="156"/>
      <c r="E75" s="182"/>
      <c r="F75" s="155"/>
      <c r="G75" s="155"/>
      <c r="H75" s="155"/>
      <c r="I75" s="138"/>
    </row>
    <row r="76" spans="2:9" s="20" customFormat="1" x14ac:dyDescent="0.25">
      <c r="B76" s="13"/>
      <c r="C76" s="12"/>
      <c r="D76" s="155"/>
      <c r="E76" s="182"/>
      <c r="F76" s="155"/>
      <c r="G76" s="155"/>
      <c r="H76" s="155"/>
      <c r="I76" s="138"/>
    </row>
    <row r="77" spans="2:9" s="20" customFormat="1" ht="14" x14ac:dyDescent="0.25">
      <c r="B77" s="155"/>
      <c r="C77" s="156"/>
      <c r="D77" s="161"/>
      <c r="E77" s="161"/>
      <c r="F77" s="161"/>
      <c r="G77" s="161"/>
      <c r="H77" s="161"/>
      <c r="I77" s="138"/>
    </row>
    <row r="78" spans="2:9" s="20" customFormat="1" ht="14" x14ac:dyDescent="0.25">
      <c r="B78" s="33"/>
      <c r="C78" s="33"/>
      <c r="D78" s="161"/>
      <c r="E78" s="161"/>
      <c r="F78" s="161"/>
      <c r="G78" s="161"/>
      <c r="H78" s="161"/>
      <c r="I78" s="138"/>
    </row>
    <row r="79" spans="2:9" s="20" customFormat="1" ht="14" x14ac:dyDescent="0.25">
      <c r="B79" s="33"/>
      <c r="C79" s="33"/>
      <c r="D79" s="162"/>
      <c r="E79" s="183"/>
      <c r="F79" s="161"/>
      <c r="G79" s="161"/>
      <c r="H79" s="161"/>
      <c r="I79" s="138"/>
    </row>
    <row r="80" spans="2:9" s="20" customFormat="1" ht="14" x14ac:dyDescent="0.25">
      <c r="B80" s="159"/>
      <c r="C80" s="182"/>
      <c r="D80" s="164"/>
      <c r="E80" s="183"/>
      <c r="F80" s="161"/>
      <c r="G80" s="161"/>
      <c r="H80" s="161"/>
      <c r="I80" s="138"/>
    </row>
    <row r="81" spans="2:9" s="20" customFormat="1" ht="14" x14ac:dyDescent="0.25">
      <c r="B81" s="165"/>
      <c r="C81" s="182"/>
      <c r="D81" s="161"/>
      <c r="E81" s="183"/>
      <c r="F81" s="161"/>
      <c r="G81" s="161"/>
      <c r="H81" s="161"/>
      <c r="I81" s="138"/>
    </row>
    <row r="82" spans="2:9" s="20" customFormat="1" x14ac:dyDescent="0.25">
      <c r="C82" s="182"/>
      <c r="I82" s="138"/>
    </row>
    <row r="83" spans="2:9" s="20" customFormat="1" x14ac:dyDescent="0.25">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sheetData>
  <phoneticPr fontId="5" type="noConversion"/>
  <pageMargins left="0.70866141732283472" right="0.70866141732283472" top="1.0236220472440944" bottom="1.0236220472440944" header="0.39370078740157483" footer="0.39370078740157483"/>
  <pageSetup paperSize="9" scale="80" orientation="landscape" r:id="rId1"/>
  <headerFooter alignWithMargins="0">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M2225"/>
  <sheetViews>
    <sheetView view="pageBreakPreview" zoomScale="90" zoomScaleNormal="70" zoomScaleSheetLayoutView="90" workbookViewId="0">
      <selection activeCell="B3" sqref="B3"/>
    </sheetView>
  </sheetViews>
  <sheetFormatPr baseColWidth="10" defaultColWidth="9.1796875" defaultRowHeight="12.5" x14ac:dyDescent="0.25"/>
  <cols>
    <col min="1" max="1" width="1.1796875" style="4" customWidth="1"/>
    <col min="2" max="2" width="27.81640625" style="4" customWidth="1"/>
    <col min="3" max="3" width="23.1796875" style="4" customWidth="1"/>
    <col min="4" max="4" width="15.81640625" style="4" customWidth="1"/>
    <col min="5" max="5" width="10.54296875" style="4" customWidth="1"/>
    <col min="6" max="6" width="10.1796875" style="4" customWidth="1"/>
    <col min="7" max="7" width="10.81640625" style="4" customWidth="1"/>
    <col min="8" max="8" width="13.1796875" style="4" customWidth="1"/>
    <col min="9" max="9" width="10.81640625" style="4" customWidth="1"/>
    <col min="10" max="10" width="12.81640625" style="4" customWidth="1"/>
    <col min="11" max="11" width="4.81640625" style="4" customWidth="1"/>
    <col min="12" max="12" width="8.81640625" style="4" bestFit="1" customWidth="1"/>
    <col min="13" max="16384" width="9.1796875" style="4"/>
  </cols>
  <sheetData>
    <row r="1" spans="1:13" ht="6" customHeight="1" x14ac:dyDescent="0.25">
      <c r="A1" s="49"/>
      <c r="B1" s="67"/>
      <c r="C1" s="67"/>
      <c r="D1" s="67"/>
      <c r="E1" s="67"/>
      <c r="F1" s="67"/>
      <c r="G1" s="67"/>
      <c r="H1" s="67"/>
      <c r="I1" s="67"/>
      <c r="J1" s="67"/>
      <c r="K1" s="67"/>
      <c r="L1" s="67"/>
      <c r="M1" s="118"/>
    </row>
    <row r="2" spans="1:13" s="5" customFormat="1" ht="18" x14ac:dyDescent="0.25">
      <c r="A2" s="32"/>
      <c r="B2" s="69" t="str">
        <f>'Cover Sheet'!B2</f>
        <v>SC Germany Mobility 2020-1</v>
      </c>
      <c r="C2" s="166"/>
      <c r="D2" s="70" t="str">
        <f>'Cover Sheet'!D2</f>
        <v>Calculation Date</v>
      </c>
      <c r="E2" s="71"/>
      <c r="F2" s="119">
        <f>'Cover Sheet'!F2</f>
        <v>45881</v>
      </c>
      <c r="G2" s="71"/>
      <c r="H2" s="71"/>
      <c r="I2" s="71"/>
      <c r="J2" s="74"/>
      <c r="K2" s="33"/>
      <c r="L2" s="33"/>
      <c r="M2" s="75"/>
    </row>
    <row r="3" spans="1:13" s="5" customFormat="1" ht="18" x14ac:dyDescent="0.25">
      <c r="A3" s="32"/>
      <c r="B3" s="69" t="str">
        <f>'Cover Sheet'!B3</f>
        <v>Monthly Investor Report</v>
      </c>
      <c r="C3" s="69"/>
      <c r="D3" s="78" t="str">
        <f>'Cover Sheet'!D3</f>
        <v>Payment Date</v>
      </c>
      <c r="E3" s="79"/>
      <c r="F3" s="120">
        <f>'Cover Sheet'!F3</f>
        <v>45883</v>
      </c>
      <c r="G3" s="79"/>
      <c r="H3" s="79"/>
      <c r="I3" s="79"/>
      <c r="J3" s="82"/>
      <c r="K3" s="33"/>
      <c r="L3" s="33"/>
      <c r="M3" s="75"/>
    </row>
    <row r="4" spans="1:13" s="5" customFormat="1" x14ac:dyDescent="0.25">
      <c r="A4" s="32"/>
      <c r="B4" s="121"/>
      <c r="C4" s="108"/>
      <c r="D4" s="78" t="str">
        <f>'Cover Sheet'!D4</f>
        <v>Period  No</v>
      </c>
      <c r="E4" s="79"/>
      <c r="F4" s="122">
        <f>'Cover Sheet'!F4</f>
        <v>58</v>
      </c>
      <c r="G4" s="79"/>
      <c r="H4" s="123"/>
      <c r="I4" s="79"/>
      <c r="J4" s="86"/>
      <c r="K4" s="33"/>
      <c r="L4" s="33"/>
      <c r="M4" s="75"/>
    </row>
    <row r="5" spans="1:13" s="5" customFormat="1" ht="18" x14ac:dyDescent="0.25">
      <c r="A5" s="32"/>
      <c r="B5" s="124" t="s">
        <v>191</v>
      </c>
      <c r="C5" s="87"/>
      <c r="D5" s="78" t="str">
        <f>'Cover Sheet'!D5</f>
        <v>Monthly Period</v>
      </c>
      <c r="E5" s="79"/>
      <c r="F5" s="88">
        <f>'Cover Sheet'!F5</f>
        <v>45883</v>
      </c>
      <c r="G5" s="79"/>
      <c r="H5" s="123"/>
      <c r="I5" s="79"/>
      <c r="J5" s="86"/>
      <c r="K5" s="33"/>
      <c r="L5" s="33"/>
      <c r="M5" s="75"/>
    </row>
    <row r="6" spans="1:13" s="5" customFormat="1" ht="15" customHeight="1" x14ac:dyDescent="0.25">
      <c r="A6" s="32"/>
      <c r="B6" s="89"/>
      <c r="C6" s="77"/>
      <c r="D6" s="125" t="str">
        <f>'Cover Sheet'!D6</f>
        <v>Interest Period</v>
      </c>
      <c r="E6" s="120" t="s">
        <v>33</v>
      </c>
      <c r="F6" s="120">
        <f>'Cover Sheet'!F6</f>
        <v>45852</v>
      </c>
      <c r="G6" s="120" t="s">
        <v>4</v>
      </c>
      <c r="H6" s="120">
        <f>'Cover Sheet'!H6</f>
        <v>45883</v>
      </c>
      <c r="I6" s="90" t="s">
        <v>14</v>
      </c>
      <c r="J6" s="92" t="str">
        <f>'Cover Sheet'!$J$6</f>
        <v>31 days</v>
      </c>
      <c r="K6" s="33"/>
      <c r="L6" s="33"/>
      <c r="M6" s="75"/>
    </row>
    <row r="7" spans="1:13" s="5" customFormat="1" x14ac:dyDescent="0.25">
      <c r="A7" s="32"/>
      <c r="B7" s="33"/>
      <c r="C7" s="33"/>
      <c r="D7" s="127" t="str">
        <f>'Cover Sheet'!D7</f>
        <v>Collection Period</v>
      </c>
      <c r="E7" s="128" t="s">
        <v>33</v>
      </c>
      <c r="F7" s="128" t="str">
        <f>'Cover Sheet'!F7</f>
        <v>01.07.2025</v>
      </c>
      <c r="G7" s="128" t="s">
        <v>4</v>
      </c>
      <c r="H7" s="128">
        <f>'Cover Sheet'!H7</f>
        <v>45869</v>
      </c>
      <c r="I7" s="99"/>
      <c r="J7" s="100"/>
      <c r="K7" s="33"/>
      <c r="L7" s="33"/>
      <c r="M7" s="75"/>
    </row>
    <row r="8" spans="1:13" s="5" customFormat="1" ht="13" x14ac:dyDescent="0.25">
      <c r="A8" s="32"/>
      <c r="B8" s="33"/>
      <c r="C8" s="33"/>
      <c r="D8" s="20"/>
      <c r="E8" s="103"/>
      <c r="F8" s="102"/>
      <c r="G8" s="103"/>
      <c r="H8" s="33"/>
      <c r="I8" s="129"/>
      <c r="J8" s="33"/>
      <c r="K8" s="104"/>
      <c r="L8" s="33"/>
      <c r="M8" s="75"/>
    </row>
    <row r="9" spans="1:13" s="5" customFormat="1" x14ac:dyDescent="0.25">
      <c r="A9" s="32"/>
      <c r="B9" s="33"/>
      <c r="C9" s="33"/>
      <c r="D9" s="20"/>
      <c r="E9" s="33"/>
      <c r="F9" s="33"/>
      <c r="G9" s="33"/>
      <c r="H9" s="33"/>
      <c r="I9" s="33"/>
      <c r="J9" s="33"/>
      <c r="K9" s="33"/>
      <c r="L9" s="33"/>
      <c r="M9" s="75"/>
    </row>
    <row r="10" spans="1:13" s="5" customFormat="1" x14ac:dyDescent="0.25">
      <c r="A10" s="32"/>
      <c r="B10" s="33"/>
      <c r="C10" s="33"/>
      <c r="D10" s="20"/>
      <c r="E10" s="33"/>
      <c r="F10" s="131"/>
      <c r="G10" s="33"/>
      <c r="H10" s="33"/>
      <c r="I10" s="20"/>
      <c r="J10" s="20"/>
      <c r="K10" s="33"/>
      <c r="L10" s="33"/>
      <c r="M10" s="75"/>
    </row>
    <row r="11" spans="1:13" s="5" customFormat="1" ht="12.75" customHeight="1" x14ac:dyDescent="0.25">
      <c r="A11" s="32"/>
      <c r="B11" s="132"/>
      <c r="C11" s="33"/>
      <c r="D11" s="8"/>
      <c r="E11" s="8"/>
      <c r="F11" s="8"/>
      <c r="G11" s="8"/>
      <c r="H11" s="8"/>
      <c r="I11" s="8"/>
      <c r="J11" s="8"/>
      <c r="K11" s="8"/>
      <c r="L11" s="8"/>
      <c r="M11" s="75"/>
    </row>
    <row r="12" spans="1:13" s="5" customFormat="1" ht="12.75" customHeight="1" x14ac:dyDescent="0.25">
      <c r="A12" s="32"/>
      <c r="B12" s="132"/>
      <c r="C12" s="33"/>
      <c r="D12" s="8"/>
      <c r="E12" s="8"/>
      <c r="F12" s="8"/>
      <c r="G12" s="8"/>
      <c r="H12" s="8"/>
      <c r="I12" s="8"/>
      <c r="J12" s="8"/>
      <c r="K12" s="8"/>
      <c r="L12" s="8"/>
      <c r="M12" s="75"/>
    </row>
    <row r="13" spans="1:13" s="5" customFormat="1" ht="18" x14ac:dyDescent="0.25">
      <c r="A13" s="32"/>
      <c r="B13" s="167"/>
      <c r="C13" s="20"/>
      <c r="D13" s="168"/>
      <c r="E13" s="168"/>
      <c r="F13" s="136"/>
      <c r="G13" s="136"/>
      <c r="H13" s="136"/>
      <c r="I13" s="136"/>
      <c r="J13" s="137"/>
      <c r="K13" s="137"/>
      <c r="L13" s="138"/>
      <c r="M13" s="75"/>
    </row>
    <row r="14" spans="1:13" s="5" customFormat="1" ht="14.5" x14ac:dyDescent="0.25">
      <c r="A14" s="32"/>
      <c r="B14" s="169"/>
      <c r="C14" s="170"/>
      <c r="D14" s="171"/>
      <c r="E14" s="172"/>
      <c r="F14" s="141"/>
      <c r="G14" s="141"/>
      <c r="H14" s="141"/>
      <c r="I14" s="141"/>
      <c r="J14" s="141"/>
      <c r="K14" s="142"/>
      <c r="L14" s="137"/>
      <c r="M14" s="75"/>
    </row>
    <row r="15" spans="1:13" ht="14.5" x14ac:dyDescent="0.25">
      <c r="A15" s="29"/>
      <c r="B15" s="64"/>
      <c r="C15" s="148"/>
      <c r="D15" s="143"/>
      <c r="E15" s="143"/>
      <c r="F15" s="143"/>
      <c r="G15" s="143"/>
      <c r="H15" s="143"/>
      <c r="I15" s="143"/>
      <c r="J15" s="141"/>
      <c r="K15" s="144"/>
      <c r="L15" s="144"/>
      <c r="M15" s="139"/>
    </row>
    <row r="16" spans="1:13" x14ac:dyDescent="0.25">
      <c r="A16" s="29"/>
      <c r="B16" s="64"/>
      <c r="C16" s="148"/>
      <c r="D16" s="143"/>
      <c r="E16" s="143"/>
      <c r="F16" s="143"/>
      <c r="G16" s="143"/>
      <c r="H16" s="143"/>
      <c r="I16" s="143"/>
      <c r="J16" s="143"/>
      <c r="K16" s="144"/>
      <c r="L16" s="144"/>
      <c r="M16" s="139"/>
    </row>
    <row r="17" spans="1:13" x14ac:dyDescent="0.25">
      <c r="A17" s="29"/>
      <c r="C17" s="173"/>
      <c r="D17" s="143"/>
      <c r="E17" s="143"/>
      <c r="F17" s="143"/>
      <c r="G17" s="143"/>
      <c r="H17" s="143"/>
      <c r="I17" s="143"/>
      <c r="J17" s="143"/>
      <c r="K17" s="144"/>
      <c r="L17" s="144"/>
      <c r="M17" s="139"/>
    </row>
    <row r="18" spans="1:13" x14ac:dyDescent="0.25">
      <c r="A18" s="29"/>
      <c r="B18" s="64"/>
      <c r="C18" s="148"/>
      <c r="D18" s="143"/>
      <c r="E18" s="143"/>
      <c r="F18" s="143"/>
      <c r="G18" s="143"/>
      <c r="H18" s="143"/>
      <c r="I18" s="143"/>
      <c r="J18" s="143"/>
      <c r="K18" s="144"/>
      <c r="L18" s="144"/>
      <c r="M18" s="139"/>
    </row>
    <row r="19" spans="1:13" x14ac:dyDescent="0.25">
      <c r="A19" s="29"/>
      <c r="C19" s="148"/>
      <c r="D19" s="174"/>
      <c r="E19" s="143"/>
      <c r="F19" s="143"/>
      <c r="G19" s="143"/>
      <c r="H19" s="143"/>
      <c r="I19" s="143"/>
      <c r="J19" s="143"/>
      <c r="K19" s="144"/>
      <c r="L19" s="144"/>
      <c r="M19" s="139"/>
    </row>
    <row r="20" spans="1:13" x14ac:dyDescent="0.25">
      <c r="A20" s="29"/>
      <c r="B20" s="64"/>
      <c r="C20" s="148"/>
      <c r="D20" s="143"/>
      <c r="F20" s="143"/>
      <c r="G20" s="143"/>
      <c r="H20" s="143"/>
      <c r="I20" s="143"/>
      <c r="J20" s="143"/>
      <c r="K20" s="144"/>
      <c r="L20" s="144"/>
      <c r="M20" s="139"/>
    </row>
    <row r="21" spans="1:13" x14ac:dyDescent="0.25">
      <c r="A21" s="29"/>
      <c r="B21" s="64"/>
      <c r="C21" s="148"/>
      <c r="D21" s="143"/>
      <c r="E21" s="143"/>
      <c r="F21" s="143"/>
      <c r="G21" s="143"/>
      <c r="H21" s="143"/>
      <c r="I21" s="143"/>
      <c r="J21" s="143"/>
      <c r="K21" s="144"/>
      <c r="L21" s="144"/>
      <c r="M21" s="139"/>
    </row>
    <row r="22" spans="1:13" x14ac:dyDescent="0.25">
      <c r="A22" s="29"/>
      <c r="B22" s="64"/>
      <c r="C22" s="148"/>
      <c r="D22" s="143"/>
      <c r="E22" s="143"/>
      <c r="F22" s="143"/>
      <c r="G22" s="143"/>
      <c r="H22" s="143"/>
      <c r="I22" s="143"/>
      <c r="J22" s="143"/>
      <c r="K22" s="144"/>
      <c r="L22" s="144"/>
      <c r="M22" s="139"/>
    </row>
    <row r="23" spans="1:13" x14ac:dyDescent="0.25">
      <c r="A23" s="29"/>
      <c r="B23" s="64"/>
      <c r="C23" s="148"/>
      <c r="D23" s="143"/>
      <c r="E23" s="143"/>
      <c r="F23" s="143"/>
      <c r="G23" s="143"/>
      <c r="H23" s="143"/>
      <c r="I23" s="143"/>
      <c r="J23" s="143"/>
      <c r="K23" s="144"/>
      <c r="L23" s="175"/>
      <c r="M23" s="139"/>
    </row>
    <row r="24" spans="1:13" ht="13" x14ac:dyDescent="0.25">
      <c r="A24" s="29"/>
      <c r="B24" s="13"/>
      <c r="C24" s="176"/>
      <c r="D24" s="177"/>
      <c r="E24" s="33"/>
      <c r="F24" s="33"/>
      <c r="G24" s="33"/>
      <c r="H24" s="33"/>
      <c r="I24" s="33"/>
      <c r="J24" s="143"/>
      <c r="K24" s="178"/>
      <c r="L24" s="20"/>
      <c r="M24" s="139"/>
    </row>
    <row r="25" spans="1:13" ht="18" customHeight="1" x14ac:dyDescent="0.25">
      <c r="A25" s="29"/>
      <c r="B25" s="167" t="s">
        <v>145</v>
      </c>
      <c r="C25" s="170"/>
      <c r="D25" s="989" t="s">
        <v>374</v>
      </c>
      <c r="E25" s="990"/>
      <c r="F25" s="991"/>
      <c r="G25" s="992" t="s">
        <v>258</v>
      </c>
      <c r="H25" s="993"/>
      <c r="I25" s="994"/>
      <c r="J25" s="20"/>
      <c r="K25" s="20"/>
      <c r="L25" s="20"/>
      <c r="M25" s="139"/>
    </row>
    <row r="26" spans="1:13" s="5" customFormat="1" ht="44.25" customHeight="1" x14ac:dyDescent="0.25">
      <c r="A26" s="32"/>
      <c r="B26" s="15"/>
      <c r="C26" s="8"/>
      <c r="D26" s="6" t="s">
        <v>137</v>
      </c>
      <c r="E26" s="6" t="s">
        <v>138</v>
      </c>
      <c r="F26" s="6" t="s">
        <v>139</v>
      </c>
      <c r="G26" s="6" t="s">
        <v>137</v>
      </c>
      <c r="H26" s="6" t="s">
        <v>138</v>
      </c>
      <c r="I26" s="6" t="s">
        <v>139</v>
      </c>
      <c r="J26" s="33"/>
      <c r="K26" s="33"/>
      <c r="L26" s="33"/>
      <c r="M26" s="75"/>
    </row>
    <row r="27" spans="1:13" s="5" customFormat="1" ht="15" customHeight="1" x14ac:dyDescent="0.25">
      <c r="A27" s="32"/>
      <c r="B27" s="997"/>
      <c r="C27" s="998"/>
      <c r="D27" s="16"/>
      <c r="E27" s="16"/>
      <c r="F27" s="16"/>
      <c r="G27" s="16"/>
      <c r="H27" s="16"/>
      <c r="I27" s="16"/>
      <c r="J27" s="33"/>
      <c r="K27" s="33"/>
      <c r="L27" s="33"/>
      <c r="M27" s="75"/>
    </row>
    <row r="28" spans="1:13" ht="13" x14ac:dyDescent="0.25">
      <c r="A28" s="29"/>
      <c r="B28" s="999" t="s">
        <v>140</v>
      </c>
      <c r="C28" s="1000"/>
      <c r="D28" s="7" t="s">
        <v>477</v>
      </c>
      <c r="E28" s="7" t="s">
        <v>446</v>
      </c>
      <c r="F28" s="7" t="s">
        <v>447</v>
      </c>
      <c r="G28" s="7" t="s">
        <v>448</v>
      </c>
      <c r="H28" s="7" t="s">
        <v>449</v>
      </c>
      <c r="I28" s="7" t="s">
        <v>466</v>
      </c>
      <c r="J28" s="20"/>
      <c r="K28" s="20"/>
      <c r="L28" s="20"/>
      <c r="M28" s="139"/>
    </row>
    <row r="29" spans="1:13" ht="15.5" x14ac:dyDescent="0.25">
      <c r="A29" s="29"/>
      <c r="B29" s="17"/>
      <c r="C29" s="18"/>
      <c r="D29" s="19"/>
      <c r="E29" s="19"/>
      <c r="F29" s="19"/>
      <c r="G29" s="19"/>
      <c r="H29" s="19"/>
      <c r="I29" s="19"/>
      <c r="J29" s="20"/>
      <c r="K29" s="20"/>
      <c r="L29" s="20"/>
      <c r="M29" s="139"/>
    </row>
    <row r="30" spans="1:13" ht="13" x14ac:dyDescent="0.25">
      <c r="A30" s="29"/>
      <c r="B30" s="995" t="s">
        <v>141</v>
      </c>
      <c r="C30" s="996"/>
      <c r="D30" s="7" t="s">
        <v>477</v>
      </c>
      <c r="E30" s="7" t="s">
        <v>446</v>
      </c>
      <c r="F30" s="7" t="s">
        <v>447</v>
      </c>
      <c r="G30" s="7" t="s">
        <v>448</v>
      </c>
      <c r="H30" s="7" t="s">
        <v>449</v>
      </c>
      <c r="I30" s="7" t="s">
        <v>466</v>
      </c>
      <c r="J30" s="20"/>
      <c r="K30" s="20"/>
      <c r="L30" s="20"/>
      <c r="M30" s="139"/>
    </row>
    <row r="31" spans="1:13" s="20" customFormat="1" ht="13" x14ac:dyDescent="0.25">
      <c r="A31" s="29"/>
      <c r="B31" s="179"/>
      <c r="C31" s="179"/>
      <c r="D31" s="7"/>
      <c r="E31" s="7"/>
      <c r="F31" s="7"/>
      <c r="G31" s="7"/>
      <c r="H31" s="7"/>
      <c r="I31" s="7"/>
      <c r="M31" s="139"/>
    </row>
    <row r="32" spans="1:13" s="20" customFormat="1" ht="13" x14ac:dyDescent="0.25">
      <c r="A32" s="29"/>
      <c r="B32" s="995" t="s">
        <v>118</v>
      </c>
      <c r="C32" s="996"/>
      <c r="D32" s="7" t="s">
        <v>445</v>
      </c>
      <c r="E32" s="7" t="s">
        <v>446</v>
      </c>
      <c r="F32" s="7" t="s">
        <v>447</v>
      </c>
      <c r="G32" s="7" t="s">
        <v>450</v>
      </c>
      <c r="H32" s="7" t="s">
        <v>451</v>
      </c>
      <c r="I32" s="7" t="s">
        <v>447</v>
      </c>
      <c r="M32" s="139"/>
    </row>
    <row r="33" spans="1:13" s="20" customFormat="1" ht="15.5" x14ac:dyDescent="0.25">
      <c r="A33" s="29"/>
      <c r="B33" s="180"/>
      <c r="D33" s="21"/>
      <c r="E33" s="21"/>
      <c r="F33" s="21"/>
      <c r="G33" s="21"/>
      <c r="H33" s="21"/>
      <c r="I33" s="21"/>
      <c r="M33" s="139"/>
    </row>
    <row r="34" spans="1:13" s="20" customFormat="1" ht="15.5" x14ac:dyDescent="0.25">
      <c r="A34" s="29"/>
      <c r="B34" s="14"/>
      <c r="D34" s="8"/>
      <c r="E34" s="8"/>
      <c r="F34" s="8"/>
      <c r="G34" s="8"/>
      <c r="H34" s="8"/>
      <c r="I34" s="8"/>
      <c r="J34" s="8"/>
      <c r="K34" s="8"/>
      <c r="L34" s="8"/>
      <c r="M34" s="139"/>
    </row>
    <row r="35" spans="1:13" s="20" customFormat="1" ht="15.5" x14ac:dyDescent="0.25">
      <c r="A35" s="29"/>
      <c r="C35" s="12"/>
      <c r="D35" s="8"/>
      <c r="E35" s="8"/>
      <c r="F35" s="8"/>
      <c r="G35" s="8"/>
      <c r="H35" s="8"/>
      <c r="I35" s="8"/>
      <c r="J35" s="8"/>
      <c r="K35" s="8"/>
      <c r="L35" s="8"/>
      <c r="M35" s="139"/>
    </row>
    <row r="36" spans="1:13" s="20" customFormat="1" ht="15.5" x14ac:dyDescent="0.25">
      <c r="A36" s="35"/>
      <c r="B36" s="36" t="s">
        <v>479</v>
      </c>
      <c r="C36" s="10"/>
      <c r="D36" s="11"/>
      <c r="E36" s="11"/>
      <c r="F36" s="11"/>
      <c r="G36" s="11"/>
      <c r="H36" s="11"/>
      <c r="I36" s="11"/>
      <c r="J36" s="11"/>
      <c r="K36" s="11"/>
      <c r="L36" s="11"/>
      <c r="M36" s="151"/>
    </row>
    <row r="37" spans="1:13" s="20" customFormat="1" ht="15.5" x14ac:dyDescent="0.25">
      <c r="A37" s="67"/>
      <c r="C37" s="12"/>
      <c r="D37" s="8"/>
      <c r="E37" s="8"/>
      <c r="F37" s="8"/>
      <c r="G37" s="8"/>
      <c r="H37" s="8"/>
      <c r="I37" s="8"/>
      <c r="J37" s="8"/>
      <c r="K37" s="8"/>
      <c r="L37" s="8"/>
    </row>
    <row r="38" spans="1:13" s="20" customFormat="1" ht="15.5" x14ac:dyDescent="0.25">
      <c r="C38" s="12"/>
      <c r="D38" s="8"/>
      <c r="E38" s="8"/>
      <c r="F38" s="8"/>
      <c r="G38" s="8"/>
      <c r="H38" s="8"/>
      <c r="I38" s="8"/>
      <c r="J38" s="8"/>
      <c r="K38" s="8"/>
      <c r="L38" s="8"/>
    </row>
    <row r="39" spans="1:13" s="20" customFormat="1" ht="15.5" x14ac:dyDescent="0.25">
      <c r="C39" s="12"/>
      <c r="D39" s="8"/>
      <c r="E39" s="8"/>
      <c r="F39" s="8"/>
      <c r="G39" s="8"/>
      <c r="H39" s="8"/>
      <c r="I39" s="8"/>
      <c r="J39" s="8"/>
      <c r="K39" s="8"/>
      <c r="L39" s="8"/>
    </row>
    <row r="40" spans="1:13" s="20" customFormat="1" x14ac:dyDescent="0.25">
      <c r="B40" s="13"/>
      <c r="C40" s="12"/>
      <c r="D40" s="152"/>
      <c r="E40" s="12"/>
      <c r="F40" s="153"/>
      <c r="G40" s="154"/>
      <c r="H40" s="153"/>
      <c r="I40" s="138"/>
    </row>
    <row r="41" spans="1:13" s="20" customFormat="1" x14ac:dyDescent="0.25">
      <c r="B41" s="13"/>
      <c r="C41" s="12"/>
      <c r="D41" s="152"/>
      <c r="E41" s="12"/>
      <c r="F41" s="153"/>
      <c r="G41" s="154"/>
      <c r="H41" s="153"/>
      <c r="I41" s="138"/>
    </row>
    <row r="42" spans="1:13" s="20" customFormat="1" x14ac:dyDescent="0.25">
      <c r="B42" s="13"/>
      <c r="C42" s="12"/>
      <c r="D42" s="152"/>
      <c r="E42" s="12"/>
      <c r="F42" s="153"/>
      <c r="G42" s="154"/>
      <c r="H42" s="153"/>
      <c r="I42" s="138"/>
    </row>
    <row r="43" spans="1:13" s="20" customFormat="1" x14ac:dyDescent="0.25">
      <c r="B43" s="13"/>
      <c r="C43" s="12"/>
      <c r="D43" s="152"/>
      <c r="E43" s="12"/>
      <c r="F43" s="153"/>
      <c r="G43" s="154"/>
      <c r="H43" s="153"/>
      <c r="I43" s="138"/>
    </row>
    <row r="44" spans="1:13" s="20" customFormat="1" x14ac:dyDescent="0.25">
      <c r="B44" s="13"/>
      <c r="C44" s="12"/>
      <c r="D44" s="152"/>
      <c r="E44" s="12"/>
      <c r="F44" s="153"/>
      <c r="G44" s="154"/>
      <c r="H44" s="153"/>
      <c r="I44" s="138"/>
    </row>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x14ac:dyDescent="0.25">
      <c r="B48" s="13"/>
      <c r="C48" s="12"/>
      <c r="D48" s="152"/>
      <c r="E48" s="12"/>
      <c r="F48" s="153"/>
      <c r="G48" s="154"/>
      <c r="H48" s="153"/>
      <c r="I48" s="138"/>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20" customFormat="1" x14ac:dyDescent="0.25">
      <c r="B51" s="13"/>
      <c r="C51" s="12"/>
      <c r="D51" s="152"/>
      <c r="E51" s="12"/>
      <c r="F51" s="153"/>
      <c r="G51" s="154"/>
      <c r="H51" s="153"/>
      <c r="I51" s="138"/>
    </row>
    <row r="52" spans="2:9" s="20" customFormat="1" x14ac:dyDescent="0.25">
      <c r="B52" s="13"/>
      <c r="C52" s="12"/>
      <c r="D52" s="152"/>
      <c r="E52" s="12"/>
      <c r="F52" s="153"/>
      <c r="G52" s="154"/>
      <c r="H52" s="153"/>
      <c r="I52" s="138"/>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ht="15.5" x14ac:dyDescent="0.25">
      <c r="B55" s="14"/>
      <c r="C55" s="12"/>
      <c r="D55" s="152"/>
      <c r="E55" s="12"/>
      <c r="F55" s="153"/>
      <c r="G55" s="154"/>
      <c r="H55" s="153"/>
      <c r="I55" s="138"/>
    </row>
    <row r="56" spans="2:9" s="20" customFormat="1" ht="15.5" x14ac:dyDescent="0.25">
      <c r="B56" s="14"/>
      <c r="C56" s="12"/>
      <c r="D56" s="155"/>
      <c r="E56" s="156"/>
      <c r="F56" s="181"/>
      <c r="G56" s="158"/>
      <c r="H56" s="181"/>
      <c r="I56" s="138"/>
    </row>
    <row r="57" spans="2:9" s="20" customFormat="1" ht="15.5" x14ac:dyDescent="0.25">
      <c r="B57" s="14"/>
      <c r="C57" s="12"/>
      <c r="D57" s="155"/>
      <c r="E57" s="155"/>
      <c r="F57" s="155"/>
      <c r="G57" s="155"/>
      <c r="H57" s="155"/>
      <c r="I57" s="138"/>
    </row>
    <row r="58" spans="2:9" s="20" customFormat="1" ht="15.5" x14ac:dyDescent="0.25">
      <c r="B58" s="14"/>
      <c r="C58" s="12"/>
      <c r="D58" s="155"/>
      <c r="E58" s="155"/>
      <c r="F58" s="155"/>
      <c r="G58" s="155"/>
      <c r="H58" s="155"/>
      <c r="I58" s="138"/>
    </row>
    <row r="59" spans="2:9" s="20" customFormat="1" ht="15.5" x14ac:dyDescent="0.25">
      <c r="B59" s="14"/>
      <c r="C59" s="12"/>
      <c r="D59" s="159"/>
      <c r="E59" s="182"/>
      <c r="F59" s="155"/>
      <c r="G59" s="155"/>
      <c r="H59" s="155"/>
      <c r="I59" s="138"/>
    </row>
    <row r="60" spans="2:9" s="20" customFormat="1" x14ac:dyDescent="0.25">
      <c r="B60" s="13"/>
      <c r="C60" s="12"/>
      <c r="D60" s="156"/>
      <c r="E60" s="182"/>
      <c r="F60" s="155"/>
      <c r="G60" s="155"/>
      <c r="H60" s="155"/>
      <c r="I60" s="138"/>
    </row>
    <row r="61" spans="2:9" s="20" customFormat="1" x14ac:dyDescent="0.25">
      <c r="B61" s="13"/>
      <c r="C61" s="12"/>
      <c r="D61" s="155"/>
      <c r="E61" s="182"/>
      <c r="F61" s="155"/>
      <c r="G61" s="155"/>
      <c r="H61" s="155"/>
      <c r="I61" s="138"/>
    </row>
    <row r="62" spans="2:9" s="20" customFormat="1" ht="14" x14ac:dyDescent="0.25">
      <c r="B62" s="155"/>
      <c r="C62" s="156"/>
      <c r="D62" s="161"/>
      <c r="E62" s="161"/>
      <c r="F62" s="161"/>
      <c r="G62" s="161"/>
      <c r="H62" s="161"/>
      <c r="I62" s="138"/>
    </row>
    <row r="63" spans="2:9" s="20" customFormat="1" ht="14" x14ac:dyDescent="0.25">
      <c r="B63" s="33"/>
      <c r="C63" s="33"/>
      <c r="D63" s="161"/>
      <c r="E63" s="161"/>
      <c r="F63" s="161"/>
      <c r="G63" s="161"/>
      <c r="H63" s="161"/>
      <c r="I63" s="138"/>
    </row>
    <row r="64" spans="2:9" s="20" customFormat="1" ht="14" x14ac:dyDescent="0.25">
      <c r="B64" s="33"/>
      <c r="C64" s="33"/>
      <c r="D64" s="162"/>
      <c r="E64" s="183"/>
      <c r="F64" s="161"/>
      <c r="G64" s="161"/>
      <c r="H64" s="161"/>
      <c r="I64" s="138"/>
    </row>
    <row r="65" spans="2:9" s="20" customFormat="1" ht="14" x14ac:dyDescent="0.25">
      <c r="B65" s="159"/>
      <c r="C65" s="182"/>
      <c r="D65" s="164"/>
      <c r="E65" s="183"/>
      <c r="F65" s="161"/>
      <c r="G65" s="161"/>
      <c r="H65" s="161"/>
      <c r="I65" s="138"/>
    </row>
    <row r="66" spans="2:9" s="20" customFormat="1" ht="14"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sheetData>
  <mergeCells count="6">
    <mergeCell ref="B32:C32"/>
    <mergeCell ref="G25:I25"/>
    <mergeCell ref="B27:C27"/>
    <mergeCell ref="B28:C28"/>
    <mergeCell ref="B30:C30"/>
    <mergeCell ref="D25:F25"/>
  </mergeCells>
  <phoneticPr fontId="5" type="noConversion"/>
  <pageMargins left="0.70866141732283472" right="0.70866141732283472" top="1.0236220472440944" bottom="1.0236220472440944" header="0.39370078740157483" footer="0.39370078740157483"/>
  <pageSetup paperSize="9" scale="84"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P2241"/>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40.54296875" style="4" customWidth="1"/>
    <col min="3" max="3" width="8.81640625" style="4" customWidth="1"/>
    <col min="4" max="4" width="15.81640625" style="4" customWidth="1"/>
    <col min="5" max="5" width="12.1796875" style="4" customWidth="1"/>
    <col min="6" max="6" width="10.1796875" style="4" customWidth="1"/>
    <col min="7" max="7" width="10.81640625" style="4" customWidth="1"/>
    <col min="8" max="8" width="14.81640625" style="4" customWidth="1"/>
    <col min="9" max="9" width="13" style="4" customWidth="1"/>
    <col min="10" max="10" width="16.1796875" style="4" customWidth="1"/>
    <col min="11" max="11" width="13" style="4" customWidth="1"/>
    <col min="12" max="12" width="15.1796875" style="4" customWidth="1"/>
    <col min="13" max="13" width="8" style="4" customWidth="1"/>
    <col min="14" max="14" width="22.81640625" style="4" customWidth="1"/>
    <col min="15" max="16384" width="9.1796875" style="4"/>
  </cols>
  <sheetData>
    <row r="1" spans="1:16" ht="6" customHeight="1" x14ac:dyDescent="0.25">
      <c r="A1" s="49"/>
      <c r="B1" s="67"/>
      <c r="C1" s="67"/>
      <c r="D1" s="67"/>
      <c r="E1" s="67"/>
      <c r="F1" s="67"/>
      <c r="G1" s="67"/>
      <c r="H1" s="67"/>
      <c r="I1" s="67"/>
      <c r="J1" s="67"/>
      <c r="K1" s="67"/>
      <c r="L1" s="67"/>
      <c r="M1" s="67"/>
      <c r="N1" s="118"/>
      <c r="O1" s="29"/>
      <c r="P1" s="20"/>
    </row>
    <row r="2" spans="1:16" s="5" customFormat="1" ht="18" x14ac:dyDescent="0.25">
      <c r="A2" s="32"/>
      <c r="B2" s="69" t="str">
        <f>'Cover Sheet'!B2</f>
        <v>SC Germany Mobility 2020-1</v>
      </c>
      <c r="C2" s="69"/>
      <c r="D2" s="70" t="str">
        <f>'Cover Sheet'!D2</f>
        <v>Calculation Date</v>
      </c>
      <c r="E2" s="71"/>
      <c r="F2" s="119">
        <f>'Cover Sheet'!F2</f>
        <v>45881</v>
      </c>
      <c r="G2" s="71"/>
      <c r="H2" s="71"/>
      <c r="I2" s="71"/>
      <c r="J2" s="74"/>
      <c r="K2" s="8"/>
      <c r="L2" s="8"/>
      <c r="M2" s="8"/>
      <c r="N2" s="75"/>
      <c r="O2" s="33"/>
      <c r="P2" s="33"/>
    </row>
    <row r="3" spans="1:16" s="5" customFormat="1" ht="18" x14ac:dyDescent="0.25">
      <c r="A3" s="32"/>
      <c r="B3" s="69" t="str">
        <f>'Cover Sheet'!B3</f>
        <v>Monthly Investor Report</v>
      </c>
      <c r="C3" s="69"/>
      <c r="D3" s="78" t="str">
        <f>'Cover Sheet'!D3</f>
        <v>Payment Date</v>
      </c>
      <c r="E3" s="79"/>
      <c r="F3" s="120">
        <f>'Cover Sheet'!F3</f>
        <v>45883</v>
      </c>
      <c r="G3" s="79"/>
      <c r="H3" s="79"/>
      <c r="I3" s="79"/>
      <c r="J3" s="82"/>
      <c r="K3" s="8"/>
      <c r="L3" s="8"/>
      <c r="M3" s="8"/>
      <c r="N3" s="75"/>
      <c r="O3" s="33"/>
      <c r="P3" s="33"/>
    </row>
    <row r="4" spans="1:16" s="5" customFormat="1" ht="15.5" x14ac:dyDescent="0.25">
      <c r="A4" s="32"/>
      <c r="B4" s="121"/>
      <c r="C4" s="108"/>
      <c r="D4" s="78" t="str">
        <f>'Cover Sheet'!D4</f>
        <v>Period  No</v>
      </c>
      <c r="E4" s="79"/>
      <c r="F4" s="122">
        <f>'Cover Sheet'!F4</f>
        <v>58</v>
      </c>
      <c r="G4" s="79"/>
      <c r="H4" s="123"/>
      <c r="I4" s="79"/>
      <c r="J4" s="86"/>
      <c r="K4" s="8"/>
      <c r="L4" s="8"/>
      <c r="M4" s="8"/>
      <c r="N4" s="75"/>
      <c r="O4" s="33"/>
      <c r="P4" s="33"/>
    </row>
    <row r="5" spans="1:16" s="5" customFormat="1" ht="18" x14ac:dyDescent="0.25">
      <c r="A5" s="32"/>
      <c r="B5" s="124" t="s">
        <v>193</v>
      </c>
      <c r="C5" s="87"/>
      <c r="D5" s="78" t="str">
        <f>'Cover Sheet'!D5</f>
        <v>Monthly Period</v>
      </c>
      <c r="E5" s="79"/>
      <c r="F5" s="88">
        <f>'Cover Sheet'!F5</f>
        <v>45883</v>
      </c>
      <c r="G5" s="79"/>
      <c r="H5" s="123"/>
      <c r="I5" s="79"/>
      <c r="J5" s="86"/>
      <c r="K5" s="8"/>
      <c r="L5" s="8"/>
      <c r="M5" s="8"/>
      <c r="N5" s="75"/>
      <c r="O5" s="33"/>
      <c r="P5" s="33"/>
    </row>
    <row r="6" spans="1:16" s="5" customFormat="1" ht="15" customHeight="1" x14ac:dyDescent="0.25">
      <c r="A6" s="32"/>
      <c r="B6" s="89"/>
      <c r="C6" s="77"/>
      <c r="D6" s="125" t="str">
        <f>'Cover Sheet'!D6</f>
        <v>Interest Period</v>
      </c>
      <c r="E6" s="120" t="s">
        <v>33</v>
      </c>
      <c r="F6" s="120">
        <f>'Cover Sheet'!F6</f>
        <v>45852</v>
      </c>
      <c r="G6" s="120" t="s">
        <v>4</v>
      </c>
      <c r="H6" s="120">
        <f>'Cover Sheet'!H6</f>
        <v>45883</v>
      </c>
      <c r="I6" s="90" t="s">
        <v>14</v>
      </c>
      <c r="J6" s="92" t="str">
        <f>'Cover Sheet'!$J$6</f>
        <v>31 days</v>
      </c>
      <c r="K6" s="8"/>
      <c r="L6" s="8"/>
      <c r="M6" s="8"/>
      <c r="N6" s="126"/>
      <c r="O6" s="33"/>
      <c r="P6" s="33"/>
    </row>
    <row r="7" spans="1:16" s="5" customFormat="1" ht="15.5" x14ac:dyDescent="0.25">
      <c r="A7" s="32"/>
      <c r="B7" s="33"/>
      <c r="C7" s="33"/>
      <c r="D7" s="127" t="str">
        <f>'Cover Sheet'!D7</f>
        <v>Collection Period</v>
      </c>
      <c r="E7" s="128" t="s">
        <v>33</v>
      </c>
      <c r="F7" s="128" t="str">
        <f>'Cover Sheet'!F7</f>
        <v>01.07.2025</v>
      </c>
      <c r="G7" s="128" t="s">
        <v>4</v>
      </c>
      <c r="H7" s="128">
        <f>'Cover Sheet'!H7</f>
        <v>45869</v>
      </c>
      <c r="I7" s="99"/>
      <c r="J7" s="100"/>
      <c r="K7" s="8"/>
      <c r="L7" s="8"/>
      <c r="M7" s="8"/>
      <c r="N7" s="75"/>
      <c r="O7" s="33"/>
      <c r="P7" s="33"/>
    </row>
    <row r="8" spans="1:16" s="5" customFormat="1" ht="13" x14ac:dyDescent="0.25">
      <c r="A8" s="32"/>
      <c r="B8" s="33"/>
      <c r="C8" s="33"/>
      <c r="D8" s="20"/>
      <c r="E8" s="103"/>
      <c r="F8" s="102"/>
      <c r="G8" s="103"/>
      <c r="H8" s="33"/>
      <c r="I8" s="129"/>
      <c r="J8" s="33"/>
      <c r="K8" s="104"/>
      <c r="L8" s="33"/>
      <c r="M8" s="33"/>
      <c r="N8" s="75"/>
      <c r="O8" s="33"/>
      <c r="P8" s="33"/>
    </row>
    <row r="9" spans="1:16" s="5" customFormat="1" ht="13" x14ac:dyDescent="0.25">
      <c r="A9" s="32"/>
      <c r="B9" s="33"/>
      <c r="C9" s="33"/>
      <c r="D9" s="20"/>
      <c r="E9" s="33"/>
      <c r="F9" s="33"/>
      <c r="G9" s="33"/>
      <c r="H9" s="33"/>
      <c r="I9" s="33"/>
      <c r="J9" s="33"/>
      <c r="K9" s="33"/>
      <c r="L9" s="33"/>
      <c r="M9" s="33"/>
      <c r="N9" s="130"/>
      <c r="O9" s="33"/>
      <c r="P9" s="33"/>
    </row>
    <row r="10" spans="1:16" s="5" customFormat="1" x14ac:dyDescent="0.25">
      <c r="A10" s="32"/>
      <c r="B10" s="33"/>
      <c r="C10" s="33"/>
      <c r="D10" s="20"/>
      <c r="E10" s="33"/>
      <c r="F10" s="131"/>
      <c r="G10" s="33"/>
      <c r="H10" s="33"/>
      <c r="I10" s="20"/>
      <c r="J10" s="20"/>
      <c r="K10" s="33"/>
      <c r="L10" s="33"/>
      <c r="M10" s="33"/>
      <c r="N10" s="75"/>
      <c r="O10" s="33"/>
      <c r="P10" s="33"/>
    </row>
    <row r="11" spans="1:16" s="5" customFormat="1" ht="12.75" customHeight="1" x14ac:dyDescent="0.25">
      <c r="A11" s="32"/>
      <c r="B11" s="132"/>
      <c r="C11" s="33"/>
      <c r="D11" s="8"/>
      <c r="E11" s="8"/>
      <c r="F11" s="8"/>
      <c r="G11" s="8"/>
      <c r="H11" s="8"/>
      <c r="I11" s="8"/>
      <c r="J11" s="8"/>
      <c r="K11" s="8"/>
      <c r="L11" s="8"/>
      <c r="M11" s="8"/>
      <c r="N11" s="133"/>
      <c r="O11" s="33"/>
      <c r="P11" s="33"/>
    </row>
    <row r="12" spans="1:16" s="5" customFormat="1" ht="12.75" customHeight="1" x14ac:dyDescent="0.25">
      <c r="A12" s="32"/>
      <c r="B12" s="132"/>
      <c r="C12" s="33"/>
      <c r="D12" s="8"/>
      <c r="E12" s="8"/>
      <c r="F12" s="8"/>
      <c r="G12" s="8"/>
      <c r="H12" s="8"/>
      <c r="I12" s="8"/>
      <c r="J12" s="8"/>
      <c r="K12" s="8"/>
      <c r="L12" s="8"/>
      <c r="M12" s="8"/>
      <c r="N12" s="133"/>
      <c r="O12" s="33"/>
      <c r="P12" s="33"/>
    </row>
    <row r="13" spans="1:16" s="5" customFormat="1" ht="12.75" customHeight="1" x14ac:dyDescent="0.25">
      <c r="A13" s="32"/>
      <c r="B13" s="134" t="s">
        <v>216</v>
      </c>
      <c r="C13" s="135"/>
      <c r="D13" s="135" t="s">
        <v>217</v>
      </c>
      <c r="E13" s="135"/>
      <c r="F13" s="8"/>
      <c r="G13" s="8"/>
      <c r="H13" s="8"/>
      <c r="I13" s="8"/>
      <c r="J13" s="8"/>
      <c r="K13" s="8"/>
      <c r="L13" s="8"/>
      <c r="M13" s="8"/>
      <c r="N13" s="133"/>
      <c r="O13" s="33"/>
      <c r="P13" s="33"/>
    </row>
    <row r="14" spans="1:16" s="5" customFormat="1" ht="12.75" customHeight="1" x14ac:dyDescent="0.25">
      <c r="A14" s="32"/>
      <c r="B14" s="135"/>
      <c r="C14" s="135"/>
      <c r="D14" s="135" t="s">
        <v>218</v>
      </c>
      <c r="E14" s="135"/>
      <c r="F14" s="136"/>
      <c r="G14" s="136"/>
      <c r="H14" s="136"/>
      <c r="I14" s="136"/>
      <c r="J14" s="137"/>
      <c r="K14" s="137"/>
      <c r="L14" s="138"/>
      <c r="M14" s="138"/>
      <c r="N14" s="139"/>
      <c r="P14" s="140"/>
    </row>
    <row r="15" spans="1:16" s="5" customFormat="1" ht="13.5" customHeight="1" x14ac:dyDescent="0.25">
      <c r="A15" s="32"/>
      <c r="B15" s="135"/>
      <c r="C15" s="135"/>
      <c r="D15" s="135"/>
      <c r="E15" s="135"/>
      <c r="F15" s="141"/>
      <c r="G15" s="141"/>
      <c r="H15" s="141"/>
      <c r="I15" s="141"/>
      <c r="J15" s="141"/>
      <c r="K15" s="142"/>
      <c r="L15" s="137"/>
      <c r="M15" s="137"/>
      <c r="N15" s="139"/>
      <c r="P15" s="140"/>
    </row>
    <row r="16" spans="1:16" ht="13.5" customHeight="1" x14ac:dyDescent="0.25">
      <c r="A16" s="29"/>
      <c r="B16" s="134" t="s">
        <v>219</v>
      </c>
      <c r="C16" s="135"/>
      <c r="D16" s="135" t="s">
        <v>220</v>
      </c>
      <c r="E16" s="135"/>
      <c r="F16" s="143"/>
      <c r="G16" s="143"/>
      <c r="H16" s="143"/>
      <c r="I16" s="143"/>
      <c r="J16" s="141"/>
      <c r="K16" s="144"/>
      <c r="L16" s="144"/>
      <c r="M16" s="144"/>
      <c r="N16" s="139"/>
      <c r="P16" s="140"/>
    </row>
    <row r="17" spans="1:16" x14ac:dyDescent="0.25">
      <c r="A17" s="29"/>
      <c r="B17" s="135"/>
      <c r="C17" s="135"/>
      <c r="D17" s="135"/>
      <c r="E17" s="135"/>
      <c r="F17" s="143"/>
      <c r="G17" s="143"/>
      <c r="H17" s="143"/>
      <c r="I17" s="143"/>
      <c r="J17" s="143"/>
      <c r="K17" s="144"/>
      <c r="L17" s="144"/>
      <c r="M17" s="144"/>
      <c r="N17" s="139"/>
      <c r="P17" s="140"/>
    </row>
    <row r="18" spans="1:16" ht="13" x14ac:dyDescent="0.25">
      <c r="A18" s="29"/>
      <c r="B18" s="134" t="s">
        <v>221</v>
      </c>
      <c r="C18" s="135"/>
      <c r="D18" s="135" t="s">
        <v>222</v>
      </c>
      <c r="E18" s="135"/>
      <c r="F18" s="143"/>
      <c r="G18" s="143"/>
      <c r="H18" s="143"/>
      <c r="I18" s="143"/>
      <c r="J18" s="143"/>
      <c r="K18" s="144"/>
      <c r="L18" s="144"/>
      <c r="M18" s="144"/>
      <c r="N18" s="139"/>
      <c r="P18" s="140"/>
    </row>
    <row r="19" spans="1:16" x14ac:dyDescent="0.25">
      <c r="A19" s="29"/>
      <c r="B19" s="135"/>
      <c r="C19" s="135"/>
      <c r="D19" s="135"/>
      <c r="E19" s="135"/>
      <c r="F19" s="143"/>
      <c r="G19" s="143"/>
      <c r="H19" s="143"/>
      <c r="I19" s="143"/>
      <c r="J19" s="143"/>
      <c r="K19" s="144"/>
      <c r="L19" s="144"/>
      <c r="M19" s="144"/>
      <c r="N19" s="139"/>
      <c r="P19" s="140"/>
    </row>
    <row r="20" spans="1:16" ht="13" x14ac:dyDescent="0.25">
      <c r="A20" s="29"/>
      <c r="B20" s="134" t="s">
        <v>223</v>
      </c>
      <c r="C20" s="135"/>
      <c r="D20" s="135" t="s">
        <v>224</v>
      </c>
      <c r="E20" s="135"/>
      <c r="F20" s="143"/>
      <c r="G20" s="143"/>
      <c r="H20" s="143"/>
      <c r="I20" s="143"/>
      <c r="J20" s="143"/>
      <c r="K20" s="144"/>
      <c r="L20" s="144"/>
      <c r="M20" s="144"/>
      <c r="N20" s="139"/>
      <c r="P20" s="140"/>
    </row>
    <row r="21" spans="1:16" x14ac:dyDescent="0.25">
      <c r="A21" s="29"/>
      <c r="B21" s="135"/>
      <c r="C21" s="135"/>
      <c r="D21" s="135" t="s">
        <v>225</v>
      </c>
      <c r="E21" s="135"/>
      <c r="F21" s="143"/>
      <c r="G21" s="143"/>
      <c r="H21" s="143"/>
      <c r="I21" s="143"/>
      <c r="J21" s="143"/>
      <c r="K21" s="144"/>
      <c r="L21" s="144"/>
      <c r="M21" s="144"/>
      <c r="N21" s="139"/>
      <c r="P21" s="140"/>
    </row>
    <row r="22" spans="1:16" x14ac:dyDescent="0.25">
      <c r="A22" s="29"/>
      <c r="B22" s="135"/>
      <c r="C22" s="135"/>
      <c r="D22" s="135"/>
      <c r="E22" s="135"/>
      <c r="F22" s="143"/>
      <c r="G22" s="143"/>
      <c r="H22" s="143"/>
      <c r="I22" s="143"/>
      <c r="J22" s="143"/>
      <c r="K22" s="144"/>
      <c r="L22" s="144"/>
      <c r="M22" s="144"/>
      <c r="N22" s="139"/>
      <c r="P22" s="140"/>
    </row>
    <row r="23" spans="1:16" ht="15.75" customHeight="1" x14ac:dyDescent="0.25">
      <c r="A23" s="29"/>
      <c r="B23" s="134" t="s">
        <v>226</v>
      </c>
      <c r="C23" s="135"/>
      <c r="D23" s="135" t="s">
        <v>227</v>
      </c>
      <c r="E23" s="135"/>
      <c r="F23" s="145"/>
      <c r="G23" s="145"/>
      <c r="H23" s="145"/>
      <c r="I23" s="145"/>
      <c r="J23" s="143"/>
      <c r="K23" s="144"/>
      <c r="L23" s="144"/>
      <c r="M23" s="144"/>
      <c r="N23" s="139"/>
      <c r="P23" s="140"/>
    </row>
    <row r="24" spans="1:16" x14ac:dyDescent="0.25">
      <c r="A24" s="29"/>
      <c r="B24" s="135"/>
      <c r="C24" s="135"/>
      <c r="D24" s="135"/>
      <c r="E24" s="135"/>
      <c r="F24" s="143"/>
      <c r="G24" s="143"/>
      <c r="H24" s="143"/>
      <c r="I24" s="143"/>
      <c r="J24" s="146"/>
      <c r="K24" s="144"/>
      <c r="L24" s="144"/>
      <c r="M24" s="144"/>
      <c r="N24" s="139"/>
      <c r="P24" s="140"/>
    </row>
    <row r="25" spans="1:16" ht="13" x14ac:dyDescent="0.25">
      <c r="A25" s="29"/>
      <c r="B25" s="134" t="s">
        <v>228</v>
      </c>
      <c r="C25" s="135"/>
      <c r="D25" s="135" t="s">
        <v>229</v>
      </c>
      <c r="E25" s="135"/>
      <c r="F25" s="143"/>
      <c r="G25" s="143"/>
      <c r="H25" s="143"/>
      <c r="I25" s="143"/>
      <c r="J25" s="143"/>
      <c r="K25" s="144"/>
      <c r="L25" s="147"/>
      <c r="M25" s="147"/>
      <c r="N25" s="139"/>
      <c r="P25" s="140"/>
    </row>
    <row r="26" spans="1:16" ht="13" x14ac:dyDescent="0.25">
      <c r="A26" s="29"/>
      <c r="B26" s="134"/>
      <c r="C26" s="135"/>
      <c r="D26" s="135"/>
      <c r="E26" s="135"/>
      <c r="F26" s="143"/>
      <c r="G26" s="143"/>
      <c r="H26" s="143"/>
      <c r="I26" s="143"/>
      <c r="J26" s="143"/>
      <c r="K26" s="144"/>
      <c r="L26" s="147"/>
      <c r="M26" s="147"/>
      <c r="N26" s="139"/>
      <c r="P26" s="140"/>
    </row>
    <row r="27" spans="1:16" ht="13" x14ac:dyDescent="0.25">
      <c r="A27" s="29"/>
      <c r="B27" s="134" t="s">
        <v>230</v>
      </c>
      <c r="C27" s="135"/>
      <c r="D27" s="135" t="s">
        <v>231</v>
      </c>
      <c r="E27" s="135"/>
      <c r="F27" s="148"/>
      <c r="G27" s="148"/>
      <c r="H27" s="148"/>
      <c r="I27" s="148"/>
      <c r="J27" s="148"/>
      <c r="K27" s="148"/>
      <c r="L27" s="148"/>
      <c r="M27" s="148"/>
      <c r="N27" s="139"/>
      <c r="P27" s="140"/>
    </row>
    <row r="28" spans="1:16" ht="12.75" customHeight="1" x14ac:dyDescent="0.25">
      <c r="A28" s="29"/>
      <c r="B28" s="134"/>
      <c r="C28" s="135"/>
      <c r="D28" s="135"/>
      <c r="E28" s="135"/>
      <c r="F28" s="148"/>
      <c r="G28" s="148"/>
      <c r="H28" s="148"/>
      <c r="I28" s="148"/>
      <c r="J28" s="148"/>
      <c r="K28" s="148"/>
      <c r="L28" s="148"/>
      <c r="M28" s="148"/>
      <c r="N28" s="139"/>
      <c r="P28" s="140"/>
    </row>
    <row r="29" spans="1:16" s="5" customFormat="1" ht="12.75" customHeight="1" x14ac:dyDescent="0.25">
      <c r="A29" s="32"/>
      <c r="B29" s="134" t="s">
        <v>232</v>
      </c>
      <c r="C29" s="135"/>
      <c r="D29" s="135" t="s">
        <v>233</v>
      </c>
      <c r="E29" s="135"/>
      <c r="F29" s="148"/>
      <c r="G29" s="148"/>
      <c r="H29" s="148"/>
      <c r="I29" s="148"/>
      <c r="J29" s="148"/>
      <c r="K29" s="148"/>
      <c r="L29" s="148"/>
      <c r="M29" s="148"/>
      <c r="N29" s="133"/>
      <c r="O29" s="33"/>
      <c r="P29" s="33"/>
    </row>
    <row r="30" spans="1:16" s="5" customFormat="1" ht="12.75" customHeight="1" x14ac:dyDescent="0.25">
      <c r="A30" s="32"/>
      <c r="B30" s="134"/>
      <c r="C30" s="135"/>
      <c r="D30" s="135" t="s">
        <v>234</v>
      </c>
      <c r="E30" s="135"/>
      <c r="F30" s="148"/>
      <c r="G30" s="148"/>
      <c r="H30" s="148"/>
      <c r="I30" s="148"/>
      <c r="J30" s="148"/>
      <c r="K30" s="148"/>
      <c r="L30" s="148"/>
      <c r="M30" s="148"/>
      <c r="N30" s="133"/>
      <c r="O30" s="33"/>
      <c r="P30" s="33"/>
    </row>
    <row r="31" spans="1:16" s="5" customFormat="1" ht="12.75" customHeight="1" x14ac:dyDescent="0.25">
      <c r="A31" s="32"/>
      <c r="B31" s="134"/>
      <c r="C31" s="135"/>
      <c r="D31" s="135"/>
      <c r="E31" s="135"/>
      <c r="F31" s="148"/>
      <c r="G31" s="148"/>
      <c r="H31" s="148"/>
      <c r="I31" s="148"/>
      <c r="J31" s="148"/>
      <c r="K31" s="148"/>
      <c r="L31" s="148"/>
      <c r="M31" s="148"/>
      <c r="N31" s="133"/>
      <c r="O31" s="33"/>
      <c r="P31" s="33"/>
    </row>
    <row r="32" spans="1:16" s="5" customFormat="1" ht="12.75" customHeight="1" x14ac:dyDescent="0.25">
      <c r="A32" s="32"/>
      <c r="B32" s="134" t="s">
        <v>235</v>
      </c>
      <c r="C32" s="135"/>
      <c r="D32" s="135" t="s">
        <v>269</v>
      </c>
      <c r="E32" s="135"/>
      <c r="F32" s="148"/>
      <c r="G32" s="148"/>
      <c r="H32" s="148"/>
      <c r="I32" s="148"/>
      <c r="J32" s="148"/>
      <c r="K32" s="148"/>
      <c r="L32" s="148"/>
      <c r="M32" s="148"/>
      <c r="N32" s="133"/>
      <c r="O32" s="33"/>
      <c r="P32" s="33"/>
    </row>
    <row r="33" spans="1:16" s="5" customFormat="1" ht="12.75" customHeight="1" x14ac:dyDescent="0.25">
      <c r="A33" s="32"/>
      <c r="B33" s="134"/>
      <c r="C33" s="135"/>
      <c r="D33" s="135"/>
      <c r="E33" s="135"/>
      <c r="F33" s="148"/>
      <c r="G33" s="148"/>
      <c r="H33" s="148"/>
      <c r="I33" s="148"/>
      <c r="J33" s="148"/>
      <c r="K33" s="148"/>
      <c r="L33" s="148"/>
      <c r="M33" s="148"/>
      <c r="N33" s="133"/>
      <c r="O33" s="33"/>
      <c r="P33" s="33"/>
    </row>
    <row r="34" spans="1:16" s="5" customFormat="1" ht="12.75" customHeight="1" x14ac:dyDescent="0.25">
      <c r="A34" s="32"/>
      <c r="B34" s="134" t="s">
        <v>236</v>
      </c>
      <c r="C34" s="135"/>
      <c r="D34" s="135" t="s">
        <v>454</v>
      </c>
      <c r="E34" s="135"/>
      <c r="F34" s="148"/>
      <c r="G34" s="148"/>
      <c r="H34" s="148"/>
      <c r="I34" s="148"/>
      <c r="J34" s="148"/>
      <c r="K34" s="148"/>
      <c r="L34" s="148"/>
      <c r="M34" s="148"/>
      <c r="N34" s="133"/>
      <c r="O34" s="33"/>
      <c r="P34" s="33"/>
    </row>
    <row r="35" spans="1:16" s="5" customFormat="1" ht="12.75" customHeight="1" x14ac:dyDescent="0.25">
      <c r="A35" s="32"/>
      <c r="B35" s="135"/>
      <c r="C35" s="135"/>
      <c r="D35" s="135" t="s">
        <v>270</v>
      </c>
      <c r="E35" s="135"/>
      <c r="F35" s="148"/>
      <c r="G35" s="148"/>
      <c r="H35" s="148"/>
      <c r="I35" s="148"/>
      <c r="J35" s="148"/>
      <c r="K35" s="148"/>
      <c r="L35" s="148"/>
      <c r="M35" s="148"/>
      <c r="N35" s="133"/>
      <c r="O35" s="33"/>
      <c r="P35" s="33"/>
    </row>
    <row r="36" spans="1:16" s="5" customFormat="1" ht="12.75" customHeight="1" x14ac:dyDescent="0.25">
      <c r="A36" s="32"/>
      <c r="B36" s="135"/>
      <c r="C36" s="135"/>
      <c r="D36" s="135"/>
      <c r="E36" s="135"/>
      <c r="F36" s="148"/>
      <c r="G36" s="148"/>
      <c r="H36" s="148"/>
      <c r="I36" s="148"/>
      <c r="J36" s="148"/>
      <c r="K36" s="148"/>
      <c r="L36" s="148"/>
      <c r="M36" s="148"/>
      <c r="N36" s="133"/>
      <c r="O36" s="33"/>
      <c r="P36" s="33"/>
    </row>
    <row r="37" spans="1:16" s="5" customFormat="1" ht="12.75" customHeight="1" x14ac:dyDescent="0.25">
      <c r="A37" s="32"/>
      <c r="B37" s="134" t="s">
        <v>237</v>
      </c>
      <c r="C37" s="135"/>
      <c r="D37" s="135" t="s">
        <v>238</v>
      </c>
      <c r="E37" s="135"/>
      <c r="F37" s="148"/>
      <c r="G37" s="148"/>
      <c r="H37" s="148"/>
      <c r="I37" s="148"/>
      <c r="J37" s="148"/>
      <c r="K37" s="148"/>
      <c r="L37" s="148"/>
      <c r="M37" s="148"/>
      <c r="N37" s="133"/>
      <c r="O37" s="33"/>
      <c r="P37" s="33"/>
    </row>
    <row r="38" spans="1:16" s="5" customFormat="1" ht="12.75" customHeight="1" x14ac:dyDescent="0.25">
      <c r="A38" s="32"/>
      <c r="B38" s="135"/>
      <c r="C38" s="135"/>
      <c r="D38" s="135"/>
      <c r="E38" s="135"/>
      <c r="F38" s="148"/>
      <c r="G38" s="148"/>
      <c r="H38" s="148"/>
      <c r="I38" s="148"/>
      <c r="J38" s="148"/>
      <c r="K38" s="148"/>
      <c r="L38" s="148"/>
      <c r="M38" s="148"/>
      <c r="N38" s="133"/>
      <c r="O38" s="33"/>
      <c r="P38" s="33"/>
    </row>
    <row r="39" spans="1:16" s="5" customFormat="1" ht="12.75" customHeight="1" x14ac:dyDescent="0.25">
      <c r="A39" s="32"/>
      <c r="B39" s="134" t="s">
        <v>239</v>
      </c>
      <c r="C39" s="135"/>
      <c r="D39" s="135" t="s">
        <v>240</v>
      </c>
      <c r="E39" s="135"/>
      <c r="F39" s="148"/>
      <c r="G39" s="148"/>
      <c r="H39" s="148"/>
      <c r="I39" s="148"/>
      <c r="J39" s="148"/>
      <c r="K39" s="148"/>
      <c r="L39" s="148"/>
      <c r="M39" s="148"/>
      <c r="N39" s="133"/>
      <c r="O39" s="33"/>
      <c r="P39" s="33"/>
    </row>
    <row r="40" spans="1:16" s="5" customFormat="1" ht="12.75" customHeight="1" x14ac:dyDescent="0.25">
      <c r="A40" s="32"/>
      <c r="B40" s="135"/>
      <c r="C40" s="135"/>
      <c r="D40" s="135" t="s">
        <v>241</v>
      </c>
      <c r="E40" s="135"/>
      <c r="F40" s="148"/>
      <c r="G40" s="148"/>
      <c r="H40" s="148"/>
      <c r="I40" s="148"/>
      <c r="J40" s="148"/>
      <c r="K40" s="148"/>
      <c r="L40" s="148"/>
      <c r="M40" s="148"/>
      <c r="N40" s="133"/>
      <c r="O40" s="33"/>
      <c r="P40" s="33"/>
    </row>
    <row r="41" spans="1:16" s="5" customFormat="1" ht="12.75" customHeight="1" x14ac:dyDescent="0.25">
      <c r="A41" s="32"/>
      <c r="B41" s="135"/>
      <c r="C41" s="135"/>
      <c r="D41" s="135"/>
      <c r="E41" s="135"/>
      <c r="F41" s="148"/>
      <c r="G41" s="148"/>
      <c r="H41" s="148"/>
      <c r="I41" s="148"/>
      <c r="J41" s="148"/>
      <c r="K41" s="148"/>
      <c r="L41" s="148"/>
      <c r="M41" s="148"/>
      <c r="N41" s="133"/>
      <c r="O41" s="33"/>
      <c r="P41" s="33"/>
    </row>
    <row r="42" spans="1:16" s="5" customFormat="1" ht="12.75" customHeight="1" x14ac:dyDescent="0.25">
      <c r="A42" s="32"/>
      <c r="B42" s="134" t="s">
        <v>242</v>
      </c>
      <c r="C42" s="135"/>
      <c r="D42" s="135" t="s">
        <v>243</v>
      </c>
      <c r="E42" s="149"/>
      <c r="F42" s="148"/>
      <c r="G42" s="148"/>
      <c r="H42" s="148"/>
      <c r="I42" s="148"/>
      <c r="J42" s="148"/>
      <c r="K42" s="148"/>
      <c r="L42" s="148"/>
      <c r="M42" s="148"/>
      <c r="N42" s="133"/>
      <c r="O42" s="33"/>
      <c r="P42" s="33"/>
    </row>
    <row r="43" spans="1:16" s="5" customFormat="1" ht="12.75" customHeight="1" x14ac:dyDescent="0.25">
      <c r="A43" s="32"/>
      <c r="B43" s="134"/>
      <c r="C43" s="135"/>
      <c r="D43" s="135"/>
      <c r="E43" s="150"/>
      <c r="F43" s="148"/>
      <c r="G43" s="148"/>
      <c r="H43" s="148"/>
      <c r="I43" s="148"/>
      <c r="J43" s="148"/>
      <c r="K43" s="148"/>
      <c r="L43" s="148"/>
      <c r="M43" s="148"/>
      <c r="N43" s="133"/>
      <c r="O43" s="33"/>
      <c r="P43" s="33"/>
    </row>
    <row r="44" spans="1:16" s="5" customFormat="1" ht="12.75" customHeight="1" x14ac:dyDescent="0.25">
      <c r="A44" s="32"/>
      <c r="B44" s="23" t="s">
        <v>244</v>
      </c>
      <c r="C44" s="150"/>
      <c r="D44" s="135" t="s">
        <v>245</v>
      </c>
      <c r="E44" s="150"/>
      <c r="F44" s="148"/>
      <c r="G44" s="148"/>
      <c r="H44" s="148"/>
      <c r="I44" s="148"/>
      <c r="J44" s="148"/>
      <c r="K44" s="148"/>
      <c r="L44" s="148"/>
      <c r="M44" s="148"/>
      <c r="N44" s="133"/>
      <c r="O44" s="33"/>
      <c r="P44" s="33"/>
    </row>
    <row r="45" spans="1:16" x14ac:dyDescent="0.25">
      <c r="A45" s="29"/>
      <c r="B45" s="150"/>
      <c r="C45" s="150"/>
      <c r="D45" s="135"/>
      <c r="E45" s="150"/>
      <c r="F45" s="148"/>
      <c r="G45" s="148"/>
      <c r="H45" s="148"/>
      <c r="I45" s="148"/>
      <c r="J45" s="148"/>
      <c r="K45" s="148"/>
      <c r="L45" s="148"/>
      <c r="M45" s="148"/>
      <c r="N45" s="133"/>
      <c r="O45" s="20"/>
      <c r="P45" s="20"/>
    </row>
    <row r="46" spans="1:16" ht="13" x14ac:dyDescent="0.25">
      <c r="A46" s="29"/>
      <c r="B46" s="23" t="s">
        <v>264</v>
      </c>
      <c r="C46" s="150"/>
      <c r="D46" s="135" t="s">
        <v>265</v>
      </c>
      <c r="E46" s="150"/>
      <c r="F46" s="148"/>
      <c r="G46" s="148"/>
      <c r="H46" s="148"/>
      <c r="I46" s="148"/>
      <c r="J46" s="148"/>
      <c r="K46" s="148"/>
      <c r="L46" s="148"/>
      <c r="M46" s="148"/>
      <c r="N46" s="133"/>
      <c r="O46" s="20"/>
      <c r="P46" s="20"/>
    </row>
    <row r="47" spans="1:16" ht="13" x14ac:dyDescent="0.25">
      <c r="A47" s="29"/>
      <c r="B47" s="23"/>
      <c r="C47" s="150"/>
      <c r="D47" s="135"/>
      <c r="E47" s="150"/>
      <c r="F47" s="148"/>
      <c r="G47" s="148"/>
      <c r="H47" s="148"/>
      <c r="I47" s="148"/>
      <c r="J47" s="148"/>
      <c r="K47" s="148"/>
      <c r="L47" s="148"/>
      <c r="M47" s="148"/>
      <c r="N47" s="133"/>
      <c r="O47" s="20"/>
      <c r="P47" s="20"/>
    </row>
    <row r="48" spans="1:16" ht="15.5" x14ac:dyDescent="0.25">
      <c r="A48" s="29"/>
      <c r="B48" s="23" t="s">
        <v>271</v>
      </c>
      <c r="C48" s="9"/>
      <c r="D48" s="135" t="s">
        <v>246</v>
      </c>
      <c r="E48" s="8"/>
      <c r="F48" s="148"/>
      <c r="G48" s="148"/>
      <c r="H48" s="148"/>
      <c r="I48" s="148"/>
      <c r="J48" s="148"/>
      <c r="K48" s="148"/>
      <c r="L48" s="148"/>
      <c r="M48" s="148"/>
      <c r="N48" s="139"/>
      <c r="O48" s="20"/>
      <c r="P48" s="20"/>
    </row>
    <row r="49" spans="1:14" s="20" customFormat="1" ht="15.5" x14ac:dyDescent="0.25">
      <c r="A49" s="29"/>
      <c r="B49" s="23"/>
      <c r="C49" s="9"/>
      <c r="D49" s="135" t="s">
        <v>247</v>
      </c>
      <c r="E49" s="8"/>
      <c r="F49" s="148"/>
      <c r="G49" s="148"/>
      <c r="H49" s="148"/>
      <c r="I49" s="148"/>
      <c r="J49" s="148"/>
      <c r="K49" s="148"/>
      <c r="L49" s="148"/>
      <c r="M49" s="148"/>
      <c r="N49" s="139"/>
    </row>
    <row r="50" spans="1:14" s="20" customFormat="1" x14ac:dyDescent="0.25">
      <c r="A50" s="29"/>
      <c r="B50" s="148"/>
      <c r="C50" s="148"/>
      <c r="D50" s="148"/>
      <c r="E50" s="148"/>
      <c r="F50" s="148"/>
      <c r="G50" s="148"/>
      <c r="H50" s="148"/>
      <c r="I50" s="148"/>
      <c r="J50" s="148"/>
      <c r="K50" s="148"/>
      <c r="L50" s="148"/>
      <c r="M50" s="148"/>
      <c r="N50" s="139"/>
    </row>
    <row r="51" spans="1:14" s="20" customFormat="1" ht="15.5" x14ac:dyDescent="0.25">
      <c r="A51" s="35"/>
      <c r="B51" s="36"/>
      <c r="C51" s="10"/>
      <c r="D51" s="11"/>
      <c r="E51" s="11"/>
      <c r="F51" s="11"/>
      <c r="G51" s="11"/>
      <c r="H51" s="11"/>
      <c r="I51" s="11"/>
      <c r="J51" s="11"/>
      <c r="K51" s="11"/>
      <c r="L51" s="11"/>
      <c r="M51" s="11"/>
      <c r="N51" s="151"/>
    </row>
    <row r="52" spans="1:14" s="20" customFormat="1" ht="12.75" customHeight="1" x14ac:dyDescent="0.25">
      <c r="C52" s="12"/>
      <c r="D52" s="8"/>
      <c r="E52" s="8"/>
      <c r="F52" s="8"/>
      <c r="G52" s="8"/>
      <c r="H52" s="8"/>
      <c r="I52" s="8"/>
      <c r="J52" s="8"/>
      <c r="K52" s="8"/>
      <c r="L52" s="8"/>
      <c r="M52" s="8"/>
    </row>
    <row r="53" spans="1:14" s="20" customFormat="1" ht="15.5" x14ac:dyDescent="0.25">
      <c r="C53" s="12"/>
      <c r="D53" s="8"/>
      <c r="E53" s="8"/>
      <c r="F53" s="8"/>
      <c r="G53" s="8"/>
      <c r="H53" s="8"/>
      <c r="I53" s="8"/>
      <c r="J53" s="8"/>
      <c r="K53" s="8"/>
      <c r="L53" s="8"/>
      <c r="M53" s="8"/>
    </row>
    <row r="54" spans="1:14" s="20" customFormat="1" ht="15.5" x14ac:dyDescent="0.25">
      <c r="C54" s="12"/>
      <c r="D54" s="8"/>
      <c r="E54" s="8"/>
      <c r="F54" s="8"/>
      <c r="G54" s="8"/>
      <c r="H54" s="8"/>
      <c r="I54" s="8"/>
      <c r="J54" s="8"/>
      <c r="K54" s="8"/>
      <c r="L54" s="8"/>
      <c r="M54" s="8"/>
    </row>
    <row r="55" spans="1:14" s="20" customFormat="1" ht="15.5" x14ac:dyDescent="0.25">
      <c r="C55" s="12"/>
      <c r="D55" s="8"/>
      <c r="E55" s="8"/>
      <c r="F55" s="8"/>
      <c r="G55" s="8"/>
      <c r="H55" s="8"/>
      <c r="I55" s="8"/>
      <c r="J55" s="8"/>
      <c r="K55" s="8"/>
      <c r="L55" s="8"/>
      <c r="M55" s="8"/>
    </row>
    <row r="56" spans="1:14" s="20" customFormat="1" x14ac:dyDescent="0.25">
      <c r="B56" s="13"/>
      <c r="C56" s="12"/>
      <c r="D56" s="152"/>
      <c r="E56" s="12"/>
      <c r="F56" s="153"/>
      <c r="G56" s="154"/>
      <c r="H56" s="153"/>
      <c r="I56" s="138"/>
    </row>
    <row r="57" spans="1:14" s="20" customFormat="1" x14ac:dyDescent="0.25">
      <c r="B57" s="13"/>
      <c r="C57" s="12"/>
      <c r="D57" s="152"/>
      <c r="E57" s="12"/>
      <c r="F57" s="153"/>
      <c r="G57" s="154"/>
      <c r="H57" s="153"/>
      <c r="I57" s="138"/>
    </row>
    <row r="58" spans="1:14" s="20" customFormat="1" x14ac:dyDescent="0.25">
      <c r="B58" s="13"/>
      <c r="C58" s="12"/>
      <c r="D58" s="152"/>
      <c r="E58" s="12"/>
      <c r="F58" s="153"/>
      <c r="G58" s="154"/>
      <c r="H58" s="153"/>
      <c r="I58" s="138"/>
    </row>
    <row r="59" spans="1:14" s="20" customFormat="1" x14ac:dyDescent="0.25">
      <c r="B59" s="13"/>
      <c r="C59" s="12"/>
      <c r="D59" s="152"/>
      <c r="E59" s="12"/>
      <c r="F59" s="153"/>
      <c r="G59" s="154"/>
      <c r="H59" s="153"/>
      <c r="I59" s="138"/>
    </row>
    <row r="60" spans="1:14" s="20" customFormat="1" x14ac:dyDescent="0.25">
      <c r="B60" s="13"/>
      <c r="C60" s="12"/>
      <c r="D60" s="152"/>
      <c r="E60" s="12"/>
      <c r="F60" s="153"/>
      <c r="G60" s="154"/>
      <c r="H60" s="153"/>
      <c r="I60" s="138"/>
    </row>
    <row r="61" spans="1:14" s="20" customFormat="1" x14ac:dyDescent="0.25">
      <c r="B61" s="13"/>
      <c r="C61" s="12"/>
      <c r="D61" s="152"/>
      <c r="E61" s="12"/>
      <c r="F61" s="153"/>
      <c r="G61" s="154"/>
      <c r="H61" s="153"/>
      <c r="I61" s="138"/>
    </row>
    <row r="62" spans="1:14" s="20" customFormat="1" x14ac:dyDescent="0.25">
      <c r="B62" s="13"/>
      <c r="C62" s="12"/>
      <c r="D62" s="152"/>
      <c r="E62" s="12"/>
      <c r="F62" s="153"/>
      <c r="G62" s="154"/>
      <c r="H62" s="153"/>
      <c r="I62" s="138"/>
    </row>
    <row r="63" spans="1:14" s="20" customFormat="1" x14ac:dyDescent="0.25">
      <c r="B63" s="13"/>
      <c r="C63" s="12"/>
      <c r="D63" s="152"/>
      <c r="E63" s="12"/>
      <c r="F63" s="153"/>
      <c r="G63" s="154"/>
      <c r="H63" s="153"/>
      <c r="I63" s="138"/>
    </row>
    <row r="64" spans="1:14"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ht="15.5" x14ac:dyDescent="0.25">
      <c r="B71" s="14"/>
      <c r="C71" s="12"/>
      <c r="D71" s="152"/>
      <c r="E71" s="12"/>
      <c r="F71" s="153"/>
      <c r="G71" s="154"/>
      <c r="H71" s="153"/>
      <c r="I71" s="138"/>
    </row>
    <row r="72" spans="2:9" s="20" customFormat="1" ht="15.5" x14ac:dyDescent="0.25">
      <c r="B72" s="14"/>
      <c r="C72" s="12"/>
      <c r="D72" s="155"/>
      <c r="E72" s="156"/>
      <c r="F72" s="157"/>
      <c r="G72" s="158"/>
      <c r="H72" s="157"/>
      <c r="I72" s="138"/>
    </row>
    <row r="73" spans="2:9" s="20" customFormat="1" ht="15.5" x14ac:dyDescent="0.25">
      <c r="B73" s="14"/>
      <c r="C73" s="12"/>
      <c r="D73" s="155"/>
      <c r="E73" s="155"/>
      <c r="F73" s="155"/>
      <c r="G73" s="155"/>
      <c r="H73" s="155"/>
      <c r="I73" s="138"/>
    </row>
    <row r="74" spans="2:9" s="20" customFormat="1" ht="15.5" x14ac:dyDescent="0.25">
      <c r="B74" s="14"/>
      <c r="C74" s="12"/>
      <c r="D74" s="155"/>
      <c r="E74" s="155"/>
      <c r="F74" s="155"/>
      <c r="G74" s="155"/>
      <c r="H74" s="155"/>
      <c r="I74" s="138"/>
    </row>
    <row r="75" spans="2:9" s="20" customFormat="1" ht="15.5" x14ac:dyDescent="0.25">
      <c r="B75" s="14"/>
      <c r="C75" s="12"/>
      <c r="D75" s="159"/>
      <c r="E75" s="160"/>
      <c r="F75" s="155"/>
      <c r="G75" s="155"/>
      <c r="H75" s="155"/>
      <c r="I75" s="138"/>
    </row>
    <row r="76" spans="2:9" s="20" customFormat="1" x14ac:dyDescent="0.25">
      <c r="B76" s="13"/>
      <c r="C76" s="12"/>
      <c r="D76" s="156"/>
      <c r="E76" s="160"/>
      <c r="F76" s="155"/>
      <c r="G76" s="155"/>
      <c r="H76" s="155"/>
      <c r="I76" s="138"/>
    </row>
    <row r="77" spans="2:9" s="20" customFormat="1" x14ac:dyDescent="0.25">
      <c r="B77" s="13"/>
      <c r="C77" s="12"/>
      <c r="D77" s="155"/>
      <c r="E77" s="160"/>
      <c r="F77" s="155"/>
      <c r="G77" s="155"/>
      <c r="H77" s="155"/>
      <c r="I77" s="138"/>
    </row>
    <row r="78" spans="2:9" s="20" customFormat="1" ht="14" x14ac:dyDescent="0.25">
      <c r="B78" s="155"/>
      <c r="C78" s="156"/>
      <c r="D78" s="161"/>
      <c r="E78" s="161"/>
      <c r="F78" s="161"/>
      <c r="G78" s="161"/>
      <c r="H78" s="161"/>
      <c r="I78" s="138"/>
    </row>
    <row r="79" spans="2:9" s="20" customFormat="1" ht="14" x14ac:dyDescent="0.25">
      <c r="B79" s="33"/>
      <c r="C79" s="33"/>
      <c r="D79" s="161"/>
      <c r="E79" s="161"/>
      <c r="F79" s="161"/>
      <c r="G79" s="161"/>
      <c r="H79" s="161"/>
      <c r="I79" s="138"/>
    </row>
    <row r="80" spans="2:9" s="20" customFormat="1" ht="14" x14ac:dyDescent="0.25">
      <c r="B80" s="33"/>
      <c r="C80" s="33"/>
      <c r="D80" s="162"/>
      <c r="E80" s="163"/>
      <c r="F80" s="161"/>
      <c r="G80" s="161"/>
      <c r="H80" s="161"/>
      <c r="I80" s="138"/>
    </row>
    <row r="81" spans="2:9" s="20" customFormat="1" ht="14" x14ac:dyDescent="0.25">
      <c r="B81" s="159"/>
      <c r="C81" s="160"/>
      <c r="D81" s="164"/>
      <c r="E81" s="163"/>
      <c r="F81" s="161"/>
      <c r="G81" s="161"/>
      <c r="H81" s="161"/>
      <c r="I81" s="138"/>
    </row>
    <row r="82" spans="2:9" s="20" customFormat="1" ht="14" x14ac:dyDescent="0.25">
      <c r="B82" s="165"/>
      <c r="C82" s="160"/>
      <c r="D82" s="161"/>
      <c r="E82" s="163"/>
      <c r="F82" s="161"/>
      <c r="G82" s="161"/>
      <c r="H82" s="161"/>
      <c r="I82" s="138"/>
    </row>
    <row r="83" spans="2:9" s="20" customFormat="1" x14ac:dyDescent="0.25">
      <c r="C83" s="160"/>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sheetData>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pageSetUpPr fitToPage="1"/>
  </sheetPr>
  <dimension ref="A1:M33"/>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33" customWidth="1"/>
    <col min="2" max="2" width="50.81640625" style="33" customWidth="1"/>
    <col min="3" max="3" width="14.81640625" style="33" customWidth="1"/>
    <col min="4" max="4" width="21.453125" style="33" bestFit="1" customWidth="1"/>
    <col min="5" max="5" width="4.81640625" style="33" customWidth="1"/>
    <col min="6" max="6" width="18.81640625" style="33" customWidth="1"/>
    <col min="7" max="7" width="4.81640625" style="33" customWidth="1"/>
    <col min="8" max="8" width="16.81640625" style="33" customWidth="1"/>
    <col min="9" max="9" width="4.81640625" style="33" customWidth="1"/>
    <col min="10" max="10" width="16.54296875" style="33" customWidth="1"/>
    <col min="11" max="11" width="1.1796875" style="33" customWidth="1"/>
    <col min="12" max="16384" width="9.1796875" style="33"/>
  </cols>
  <sheetData>
    <row r="1" spans="1:13" ht="6" customHeight="1" x14ac:dyDescent="0.25">
      <c r="A1" s="65"/>
      <c r="B1" s="66"/>
      <c r="C1" s="66"/>
      <c r="D1" s="66"/>
      <c r="E1" s="66"/>
      <c r="F1" s="66"/>
      <c r="G1" s="66"/>
      <c r="H1" s="66"/>
      <c r="I1" s="66"/>
      <c r="J1" s="66"/>
      <c r="K1" s="68"/>
    </row>
    <row r="2" spans="1:13" ht="18" x14ac:dyDescent="0.25">
      <c r="A2" s="32"/>
      <c r="B2" s="69" t="str">
        <f>'Cover Sheet'!B2</f>
        <v>SC Germany Mobility 2020-1</v>
      </c>
      <c r="C2" s="69"/>
      <c r="D2" s="70" t="str">
        <f>'Cover Sheet'!D2</f>
        <v>Calculation Date</v>
      </c>
      <c r="E2" s="71"/>
      <c r="F2" s="119">
        <f>'Cover Sheet'!F2</f>
        <v>45881</v>
      </c>
      <c r="G2" s="71"/>
      <c r="H2" s="71"/>
      <c r="I2" s="71"/>
      <c r="J2" s="74"/>
      <c r="K2" s="75"/>
      <c r="L2" s="103"/>
    </row>
    <row r="3" spans="1:13" ht="18" x14ac:dyDescent="0.25">
      <c r="A3" s="32"/>
      <c r="B3" s="69" t="str">
        <f>'Cover Sheet'!B3</f>
        <v>Monthly Investor Report</v>
      </c>
      <c r="C3" s="69"/>
      <c r="D3" s="78" t="str">
        <f>'Cover Sheet'!D3</f>
        <v>Payment Date</v>
      </c>
      <c r="E3" s="79"/>
      <c r="F3" s="120">
        <f>'Cover Sheet'!F3</f>
        <v>45883</v>
      </c>
      <c r="G3" s="79"/>
      <c r="H3" s="79"/>
      <c r="I3" s="79"/>
      <c r="J3" s="82"/>
      <c r="K3" s="75"/>
      <c r="L3" s="104"/>
    </row>
    <row r="4" spans="1:13" ht="13" x14ac:dyDescent="0.25">
      <c r="A4" s="32"/>
      <c r="B4" s="83"/>
      <c r="C4" s="108"/>
      <c r="D4" s="78" t="str">
        <f>'Cover Sheet'!D4</f>
        <v>Period  No</v>
      </c>
      <c r="E4" s="79"/>
      <c r="F4" s="122">
        <f>'Cover Sheet'!F4</f>
        <v>58</v>
      </c>
      <c r="G4" s="79"/>
      <c r="H4" s="123"/>
      <c r="I4" s="79"/>
      <c r="J4" s="86"/>
      <c r="K4" s="75"/>
      <c r="L4" s="103"/>
    </row>
    <row r="5" spans="1:13" ht="18" x14ac:dyDescent="0.25">
      <c r="A5" s="32"/>
      <c r="B5" s="87" t="s">
        <v>43</v>
      </c>
      <c r="C5" s="87"/>
      <c r="D5" s="78" t="str">
        <f>'Cover Sheet'!D5</f>
        <v>Monthly Period</v>
      </c>
      <c r="E5" s="79"/>
      <c r="F5" s="88">
        <f>'Cover Sheet'!F5</f>
        <v>45883</v>
      </c>
      <c r="G5" s="79"/>
      <c r="H5" s="123"/>
      <c r="I5" s="79"/>
      <c r="J5" s="86"/>
      <c r="K5" s="75"/>
      <c r="L5" s="104"/>
    </row>
    <row r="6" spans="1:13" s="5" customFormat="1" ht="15" customHeight="1" x14ac:dyDescent="0.25">
      <c r="A6" s="32"/>
      <c r="B6" s="89"/>
      <c r="C6" s="77"/>
      <c r="D6" s="78" t="str">
        <f>'Cover Sheet'!D6</f>
        <v>Interest Period</v>
      </c>
      <c r="E6" s="90" t="s">
        <v>33</v>
      </c>
      <c r="F6" s="120">
        <f>'Cover Sheet'!F6</f>
        <v>45852</v>
      </c>
      <c r="G6" s="90" t="s">
        <v>4</v>
      </c>
      <c r="H6" s="120">
        <f>'Cover Sheet'!H6</f>
        <v>45883</v>
      </c>
      <c r="I6" s="90" t="s">
        <v>14</v>
      </c>
      <c r="J6" s="92" t="str">
        <f>'Cover Sheet'!J6</f>
        <v>31 days</v>
      </c>
      <c r="K6" s="93"/>
      <c r="M6" s="94"/>
    </row>
    <row r="7" spans="1:13" ht="13" x14ac:dyDescent="0.25">
      <c r="A7" s="32"/>
      <c r="D7" s="95" t="s">
        <v>142</v>
      </c>
      <c r="E7" s="96" t="s">
        <v>33</v>
      </c>
      <c r="F7" s="128" t="str">
        <f>'Cover Sheet'!F7</f>
        <v>01.07.2025</v>
      </c>
      <c r="G7" s="96" t="s">
        <v>4</v>
      </c>
      <c r="H7" s="128">
        <f>'Cover Sheet'!H7</f>
        <v>45869</v>
      </c>
      <c r="I7" s="99"/>
      <c r="J7" s="100"/>
      <c r="K7" s="75"/>
      <c r="L7" s="104"/>
    </row>
    <row r="8" spans="1:13" ht="13" x14ac:dyDescent="0.25">
      <c r="A8" s="32"/>
      <c r="D8" s="103"/>
      <c r="E8" s="102"/>
      <c r="F8" s="103"/>
      <c r="H8" s="129"/>
      <c r="J8" s="104"/>
      <c r="K8" s="75"/>
    </row>
    <row r="9" spans="1:13" x14ac:dyDescent="0.25">
      <c r="A9" s="32"/>
      <c r="K9" s="75"/>
    </row>
    <row r="10" spans="1:13" x14ac:dyDescent="0.25">
      <c r="A10" s="32"/>
      <c r="K10" s="75"/>
    </row>
    <row r="11" spans="1:13" ht="18" customHeight="1" x14ac:dyDescent="0.25">
      <c r="A11" s="32"/>
      <c r="K11" s="75"/>
    </row>
    <row r="12" spans="1:13" x14ac:dyDescent="0.25">
      <c r="A12" s="32"/>
      <c r="K12" s="75"/>
    </row>
    <row r="13" spans="1:13" ht="18" x14ac:dyDescent="0.25">
      <c r="A13" s="32"/>
      <c r="B13" s="69"/>
      <c r="D13" s="651"/>
      <c r="F13" s="102"/>
      <c r="K13" s="75"/>
    </row>
    <row r="14" spans="1:13" x14ac:dyDescent="0.25">
      <c r="A14" s="32"/>
      <c r="D14" s="52"/>
      <c r="K14" s="75"/>
    </row>
    <row r="15" spans="1:13" x14ac:dyDescent="0.25">
      <c r="A15" s="32"/>
      <c r="D15" s="52"/>
      <c r="K15" s="75"/>
    </row>
    <row r="16" spans="1:13" x14ac:dyDescent="0.25">
      <c r="A16" s="32"/>
      <c r="D16" s="52"/>
      <c r="K16" s="75"/>
    </row>
    <row r="17" spans="1:11" ht="18" x14ac:dyDescent="0.25">
      <c r="A17" s="32"/>
      <c r="B17" s="47" t="s">
        <v>10</v>
      </c>
      <c r="D17" s="891"/>
      <c r="F17" s="102"/>
      <c r="K17" s="75"/>
    </row>
    <row r="18" spans="1:11" ht="13" x14ac:dyDescent="0.25">
      <c r="A18" s="32"/>
      <c r="B18" s="109" t="s">
        <v>70</v>
      </c>
      <c r="C18" s="892" t="s">
        <v>8</v>
      </c>
      <c r="D18" s="238"/>
      <c r="F18" s="104"/>
      <c r="K18" s="75"/>
    </row>
    <row r="19" spans="1:11" x14ac:dyDescent="0.25">
      <c r="A19" s="32"/>
      <c r="B19" s="33" t="s">
        <v>11</v>
      </c>
      <c r="C19" s="893">
        <f>IF(ISNUMBER('6. Outstanding Notes'!C29),D19/'6. Outstanding Notes'!C29,"")</f>
        <v>9.1806932980715141E-5</v>
      </c>
      <c r="D19" s="238">
        <v>200000</v>
      </c>
      <c r="F19" s="102"/>
      <c r="K19" s="75"/>
    </row>
    <row r="20" spans="1:11" x14ac:dyDescent="0.25">
      <c r="A20" s="32"/>
      <c r="B20" s="33" t="s">
        <v>94</v>
      </c>
      <c r="D20" s="244">
        <v>200000</v>
      </c>
      <c r="F20" s="102"/>
      <c r="K20" s="75"/>
    </row>
    <row r="21" spans="1:11" x14ac:dyDescent="0.25">
      <c r="A21" s="32"/>
      <c r="B21" s="33" t="s">
        <v>95</v>
      </c>
      <c r="D21" s="238">
        <v>200000</v>
      </c>
      <c r="F21" s="102"/>
      <c r="K21" s="75"/>
    </row>
    <row r="22" spans="1:11" x14ac:dyDescent="0.25">
      <c r="A22" s="32"/>
      <c r="B22" s="33" t="s">
        <v>12</v>
      </c>
      <c r="C22" s="893">
        <f>IF(ISNUMBER(D22),D22/'6. Outstanding Notes'!C35,"")</f>
        <v>9.6641820733062308E-5</v>
      </c>
      <c r="D22" s="238">
        <v>200000</v>
      </c>
      <c r="F22" s="102"/>
      <c r="K22" s="75"/>
    </row>
    <row r="23" spans="1:11" x14ac:dyDescent="0.25">
      <c r="A23" s="32"/>
      <c r="B23" s="33" t="s">
        <v>96</v>
      </c>
      <c r="C23" s="893">
        <f>IF(ISNUMBER(D23),D23/'6. Outstanding Notes'!C35,"")</f>
        <v>9.6641820733062308E-5</v>
      </c>
      <c r="D23" s="238">
        <v>200000</v>
      </c>
      <c r="F23" s="102"/>
      <c r="K23" s="75"/>
    </row>
    <row r="24" spans="1:11" x14ac:dyDescent="0.25">
      <c r="A24" s="32"/>
      <c r="K24" s="75"/>
    </row>
    <row r="25" spans="1:11" ht="13" x14ac:dyDescent="0.25">
      <c r="A25" s="32"/>
      <c r="B25" s="109" t="s">
        <v>424</v>
      </c>
      <c r="K25" s="75"/>
    </row>
    <row r="26" spans="1:11" x14ac:dyDescent="0.25">
      <c r="A26" s="32"/>
      <c r="B26" s="33" t="s">
        <v>11</v>
      </c>
      <c r="D26" s="238">
        <v>0</v>
      </c>
      <c r="K26" s="75"/>
    </row>
    <row r="27" spans="1:11" x14ac:dyDescent="0.25">
      <c r="A27" s="32"/>
      <c r="B27" s="33" t="s">
        <v>94</v>
      </c>
      <c r="D27" s="244">
        <v>0</v>
      </c>
      <c r="K27" s="75"/>
    </row>
    <row r="28" spans="1:11" x14ac:dyDescent="0.25">
      <c r="A28" s="32"/>
      <c r="B28" s="33" t="s">
        <v>95</v>
      </c>
      <c r="D28" s="238">
        <v>0</v>
      </c>
      <c r="K28" s="75"/>
    </row>
    <row r="29" spans="1:11" x14ac:dyDescent="0.25">
      <c r="A29" s="32"/>
      <c r="B29" s="33" t="s">
        <v>12</v>
      </c>
      <c r="D29" s="238">
        <v>0</v>
      </c>
      <c r="K29" s="75"/>
    </row>
    <row r="30" spans="1:11" x14ac:dyDescent="0.25">
      <c r="A30" s="32"/>
      <c r="B30" s="33" t="s">
        <v>425</v>
      </c>
      <c r="D30" s="238">
        <v>0</v>
      </c>
      <c r="K30" s="75"/>
    </row>
    <row r="31" spans="1:11" x14ac:dyDescent="0.25">
      <c r="A31" s="32"/>
      <c r="K31" s="75"/>
    </row>
    <row r="32" spans="1:11" x14ac:dyDescent="0.25">
      <c r="A32" s="32"/>
      <c r="K32" s="75"/>
    </row>
    <row r="33" spans="1:11" x14ac:dyDescent="0.25">
      <c r="A33" s="111"/>
      <c r="B33" s="112"/>
      <c r="C33" s="112"/>
      <c r="D33" s="112"/>
      <c r="E33" s="112"/>
      <c r="F33" s="112"/>
      <c r="G33" s="112"/>
      <c r="H33" s="112"/>
      <c r="I33" s="112"/>
      <c r="J33" s="112"/>
      <c r="K33" s="114"/>
    </row>
  </sheetData>
  <phoneticPr fontId="5" type="noConversion"/>
  <pageMargins left="0.70866141732283472" right="0.70866141732283472" top="1.0236220472440944" bottom="1.0236220472440944" header="0.39370078740157483" footer="0.39370078740157483"/>
  <pageSetup paperSize="9" scale="85" orientation="landscape" r:id="rId1"/>
  <headerFooter alignWithMargins="0">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8">
    <pageSetUpPr fitToPage="1"/>
  </sheetPr>
  <dimension ref="A1:W108"/>
  <sheetViews>
    <sheetView view="pageBreakPreview" topLeftCell="A9" zoomScale="70" zoomScaleNormal="100" zoomScaleSheetLayoutView="70" workbookViewId="0">
      <selection activeCell="B3" sqref="B3"/>
    </sheetView>
  </sheetViews>
  <sheetFormatPr baseColWidth="10" defaultColWidth="9.1796875" defaultRowHeight="12.5" x14ac:dyDescent="0.25"/>
  <cols>
    <col min="1" max="1" width="1.1796875" style="692" customWidth="1"/>
    <col min="2" max="2" width="18.453125" style="692" customWidth="1"/>
    <col min="3" max="3" width="20.81640625" style="692" customWidth="1"/>
    <col min="4" max="8" width="15.54296875" style="692" customWidth="1"/>
    <col min="9" max="12" width="11.6328125" style="692" customWidth="1"/>
    <col min="13" max="13" width="2" style="135" customWidth="1"/>
    <col min="14" max="16384" width="9.1796875" style="692"/>
  </cols>
  <sheetData>
    <row r="1" spans="1:13" ht="6" customHeight="1" x14ac:dyDescent="0.25">
      <c r="A1" s="689"/>
      <c r="B1" s="690"/>
      <c r="C1" s="690"/>
      <c r="D1" s="690"/>
      <c r="E1" s="690"/>
      <c r="F1" s="690"/>
      <c r="G1" s="690"/>
      <c r="H1" s="690"/>
      <c r="I1" s="690"/>
      <c r="J1" s="690"/>
      <c r="K1" s="690"/>
      <c r="L1" s="690"/>
      <c r="M1" s="741"/>
    </row>
    <row r="2" spans="1:13" ht="18" x14ac:dyDescent="0.25">
      <c r="A2" s="693"/>
      <c r="B2" s="694" t="str">
        <f>'Cover Sheet'!B2</f>
        <v>SC Germany Mobility 2020-1</v>
      </c>
      <c r="C2" s="694"/>
      <c r="D2" s="695" t="str">
        <f>'Cover Sheet'!D2</f>
        <v>Calculation Date</v>
      </c>
      <c r="E2" s="696"/>
      <c r="F2" s="697">
        <f>'Cover Sheet'!F2</f>
        <v>45881</v>
      </c>
      <c r="G2" s="696"/>
      <c r="H2" s="696"/>
      <c r="I2" s="696"/>
      <c r="J2" s="696"/>
      <c r="K2" s="696"/>
      <c r="L2" s="698"/>
      <c r="M2" s="746"/>
    </row>
    <row r="3" spans="1:13" ht="18" x14ac:dyDescent="0.25">
      <c r="A3" s="693"/>
      <c r="B3" s="694" t="str">
        <f>'Cover Sheet'!B3</f>
        <v>Monthly Investor Report</v>
      </c>
      <c r="C3" s="694"/>
      <c r="D3" s="700" t="str">
        <f>'Cover Sheet'!D3</f>
        <v>Payment Date</v>
      </c>
      <c r="E3" s="701"/>
      <c r="F3" s="702">
        <f>'Cover Sheet'!F3</f>
        <v>45883</v>
      </c>
      <c r="G3" s="701"/>
      <c r="H3" s="701"/>
      <c r="I3" s="701"/>
      <c r="J3" s="701"/>
      <c r="K3" s="701"/>
      <c r="L3" s="703"/>
      <c r="M3" s="746"/>
    </row>
    <row r="4" spans="1:13" x14ac:dyDescent="0.25">
      <c r="A4" s="693"/>
      <c r="B4" s="704"/>
      <c r="C4" s="705"/>
      <c r="D4" s="700" t="str">
        <f>'Cover Sheet'!D4</f>
        <v>Period  No</v>
      </c>
      <c r="E4" s="701"/>
      <c r="F4" s="706">
        <f>'Cover Sheet'!F4</f>
        <v>58</v>
      </c>
      <c r="G4" s="701"/>
      <c r="H4" s="707"/>
      <c r="I4" s="701"/>
      <c r="J4" s="712"/>
      <c r="K4" s="701"/>
      <c r="L4" s="708"/>
      <c r="M4" s="746"/>
    </row>
    <row r="5" spans="1:13" ht="18" x14ac:dyDescent="0.25">
      <c r="A5" s="693"/>
      <c r="B5" s="709" t="s">
        <v>151</v>
      </c>
      <c r="C5" s="709"/>
      <c r="D5" s="700" t="str">
        <f>'Cover Sheet'!D5</f>
        <v>Monthly Period</v>
      </c>
      <c r="E5" s="701"/>
      <c r="F5" s="88">
        <f>'Cover Sheet'!F5</f>
        <v>45883</v>
      </c>
      <c r="G5" s="701"/>
      <c r="H5" s="707"/>
      <c r="I5" s="701"/>
      <c r="J5" s="712"/>
      <c r="K5" s="701"/>
      <c r="L5" s="708"/>
      <c r="M5" s="746"/>
    </row>
    <row r="6" spans="1:13" s="715" customFormat="1" ht="15" customHeight="1" x14ac:dyDescent="0.25">
      <c r="A6" s="693"/>
      <c r="B6" s="710"/>
      <c r="C6" s="711"/>
      <c r="D6" s="700" t="str">
        <f>'Cover Sheet'!D6</f>
        <v>Interest Period</v>
      </c>
      <c r="E6" s="712" t="s">
        <v>33</v>
      </c>
      <c r="F6" s="702">
        <f>'Cover Sheet'!F6</f>
        <v>45852</v>
      </c>
      <c r="G6" s="712" t="s">
        <v>4</v>
      </c>
      <c r="H6" s="702">
        <f>'Cover Sheet'!H6</f>
        <v>45883</v>
      </c>
      <c r="I6" s="712" t="s">
        <v>14</v>
      </c>
      <c r="J6" s="881" t="str">
        <f>'Cover Sheet'!J6</f>
        <v>31 days</v>
      </c>
      <c r="K6" s="712"/>
      <c r="L6" s="882"/>
      <c r="M6" s="756"/>
    </row>
    <row r="7" spans="1:13" x14ac:dyDescent="0.25">
      <c r="A7" s="693"/>
      <c r="D7" s="716" t="s">
        <v>142</v>
      </c>
      <c r="E7" s="717" t="s">
        <v>33</v>
      </c>
      <c r="F7" s="718" t="str">
        <f>'Cover Sheet'!F7</f>
        <v>01.07.2025</v>
      </c>
      <c r="G7" s="717" t="s">
        <v>4</v>
      </c>
      <c r="H7" s="718">
        <f>'Cover Sheet'!H7</f>
        <v>45869</v>
      </c>
      <c r="I7" s="719"/>
      <c r="J7" s="719"/>
      <c r="K7" s="719"/>
      <c r="L7" s="720"/>
      <c r="M7" s="746"/>
    </row>
    <row r="8" spans="1:13" ht="13" x14ac:dyDescent="0.25">
      <c r="A8" s="693"/>
      <c r="D8" s="721"/>
      <c r="E8" s="722"/>
      <c r="F8" s="723"/>
      <c r="H8" s="724"/>
      <c r="J8" s="724"/>
      <c r="L8" s="883"/>
      <c r="M8" s="746"/>
    </row>
    <row r="9" spans="1:13" x14ac:dyDescent="0.25">
      <c r="A9" s="693"/>
      <c r="D9" s="705"/>
      <c r="M9" s="746"/>
    </row>
    <row r="10" spans="1:13" x14ac:dyDescent="0.25">
      <c r="A10" s="693"/>
      <c r="D10" s="705"/>
      <c r="M10" s="746"/>
    </row>
    <row r="11" spans="1:13" ht="18" customHeight="1" x14ac:dyDescent="0.25">
      <c r="A11" s="693"/>
      <c r="D11" s="705"/>
      <c r="M11" s="746"/>
    </row>
    <row r="12" spans="1:13" x14ac:dyDescent="0.25">
      <c r="A12" s="693"/>
      <c r="D12" s="705"/>
      <c r="M12" s="746"/>
    </row>
    <row r="13" spans="1:13" ht="18" x14ac:dyDescent="0.25">
      <c r="A13" s="693"/>
      <c r="B13" s="694"/>
      <c r="D13" s="762"/>
      <c r="H13" s="135"/>
      <c r="I13" s="135"/>
      <c r="J13" s="763"/>
      <c r="K13" s="135"/>
      <c r="L13" s="135"/>
      <c r="M13" s="746"/>
    </row>
    <row r="14" spans="1:13" x14ac:dyDescent="0.25">
      <c r="A14" s="693"/>
      <c r="D14" s="764"/>
      <c r="H14" s="135"/>
      <c r="I14" s="135"/>
      <c r="J14" s="135"/>
      <c r="K14" s="135"/>
      <c r="L14" s="135"/>
      <c r="M14" s="746"/>
    </row>
    <row r="15" spans="1:13" x14ac:dyDescent="0.25">
      <c r="A15" s="693"/>
      <c r="D15" s="764"/>
      <c r="H15" s="135"/>
      <c r="I15" s="135"/>
      <c r="J15" s="135"/>
      <c r="K15" s="135"/>
      <c r="L15" s="135"/>
      <c r="M15" s="746"/>
    </row>
    <row r="16" spans="1:13" x14ac:dyDescent="0.25">
      <c r="A16" s="693"/>
      <c r="D16" s="765"/>
      <c r="H16" s="135"/>
      <c r="I16" s="135"/>
      <c r="J16" s="135"/>
      <c r="K16" s="135"/>
      <c r="L16" s="135"/>
      <c r="M16" s="746"/>
    </row>
    <row r="17" spans="1:23" ht="18" x14ac:dyDescent="0.25">
      <c r="A17" s="693"/>
      <c r="B17" s="763" t="s">
        <v>152</v>
      </c>
      <c r="C17" s="766"/>
      <c r="D17" s="767"/>
      <c r="E17" s="767"/>
      <c r="F17" s="768"/>
      <c r="G17" s="768"/>
      <c r="H17" s="769"/>
      <c r="J17" s="767"/>
      <c r="K17" s="135"/>
      <c r="L17" s="767"/>
      <c r="M17" s="746"/>
    </row>
    <row r="18" spans="1:23" ht="18" x14ac:dyDescent="0.25">
      <c r="A18" s="693"/>
      <c r="B18" s="694"/>
      <c r="C18" s="766"/>
      <c r="D18" s="766"/>
      <c r="E18" s="766"/>
      <c r="F18" s="762"/>
      <c r="G18" s="762"/>
      <c r="H18" s="766"/>
      <c r="J18" s="767"/>
      <c r="K18" s="135"/>
      <c r="L18" s="135"/>
      <c r="M18" s="746"/>
    </row>
    <row r="19" spans="1:23" ht="13.5" thickBot="1" x14ac:dyDescent="0.3">
      <c r="A19" s="693"/>
      <c r="B19" s="737"/>
      <c r="K19" s="776"/>
      <c r="L19" s="788"/>
      <c r="M19" s="746"/>
    </row>
    <row r="20" spans="1:23" ht="15" thickBot="1" x14ac:dyDescent="0.3">
      <c r="A20" s="693"/>
      <c r="B20" s="969" t="s">
        <v>142</v>
      </c>
      <c r="C20" s="969" t="s">
        <v>406</v>
      </c>
      <c r="D20" s="971" t="s">
        <v>407</v>
      </c>
      <c r="E20" s="972"/>
      <c r="F20" s="972"/>
      <c r="G20" s="973"/>
      <c r="H20" s="969" t="s">
        <v>408</v>
      </c>
      <c r="I20" s="971" t="s">
        <v>407</v>
      </c>
      <c r="J20" s="972"/>
      <c r="K20" s="972"/>
      <c r="L20" s="973"/>
      <c r="M20" s="772"/>
      <c r="O20" s="773"/>
      <c r="P20" s="135"/>
      <c r="Q20" s="774"/>
      <c r="R20" s="775"/>
      <c r="S20" s="775"/>
      <c r="T20" s="135"/>
      <c r="U20" s="135"/>
      <c r="V20" s="776"/>
      <c r="W20" s="777"/>
    </row>
    <row r="21" spans="1:23" ht="15" thickBot="1" x14ac:dyDescent="0.3">
      <c r="A21" s="693"/>
      <c r="B21" s="970"/>
      <c r="C21" s="970"/>
      <c r="D21" s="884" t="s">
        <v>409</v>
      </c>
      <c r="E21" s="884" t="s">
        <v>410</v>
      </c>
      <c r="F21" s="884" t="s">
        <v>411</v>
      </c>
      <c r="G21" s="771" t="s">
        <v>412</v>
      </c>
      <c r="H21" s="970"/>
      <c r="I21" s="884" t="s">
        <v>409</v>
      </c>
      <c r="J21" s="884" t="s">
        <v>410</v>
      </c>
      <c r="K21" s="884" t="s">
        <v>411</v>
      </c>
      <c r="L21" s="771" t="s">
        <v>412</v>
      </c>
      <c r="M21" s="746"/>
      <c r="N21" s="135"/>
      <c r="O21" s="135"/>
      <c r="P21" s="135"/>
      <c r="Q21" s="774"/>
      <c r="R21" s="775"/>
      <c r="S21" s="774"/>
      <c r="T21" s="135"/>
      <c r="U21" s="781"/>
      <c r="V21" s="135"/>
      <c r="W21" s="135"/>
    </row>
    <row r="22" spans="1:23" x14ac:dyDescent="0.25">
      <c r="A22" s="693"/>
      <c r="B22" s="778">
        <v>1</v>
      </c>
      <c r="C22" s="918">
        <v>3199999998.6599998</v>
      </c>
      <c r="D22" s="918">
        <v>0</v>
      </c>
      <c r="E22" s="918">
        <v>0</v>
      </c>
      <c r="F22" s="918">
        <v>0</v>
      </c>
      <c r="G22" s="918">
        <v>0</v>
      </c>
      <c r="H22" s="885">
        <f>IF(ISNUMBER(C22),(C22-D22-E22-F22-G22)/C22,"")</f>
        <v>1</v>
      </c>
      <c r="I22" s="885">
        <f>IF(ISNUMBER($C22),D22/$C22,"")</f>
        <v>0</v>
      </c>
      <c r="J22" s="885">
        <f t="shared" ref="J22:L37" si="0">IF(ISNUMBER($C22),E22/$C22,"")</f>
        <v>0</v>
      </c>
      <c r="K22" s="885">
        <f t="shared" si="0"/>
        <v>0</v>
      </c>
      <c r="L22" s="886">
        <f t="shared" si="0"/>
        <v>0</v>
      </c>
      <c r="M22" s="746"/>
      <c r="N22" s="135"/>
      <c r="O22" s="135"/>
      <c r="P22" s="135"/>
      <c r="Q22" s="774"/>
      <c r="R22" s="775"/>
      <c r="S22" s="774"/>
      <c r="T22" s="135"/>
      <c r="U22" s="781"/>
      <c r="V22" s="135"/>
      <c r="W22" s="135"/>
    </row>
    <row r="23" spans="1:23" x14ac:dyDescent="0.25">
      <c r="A23" s="693"/>
      <c r="B23" s="782">
        <v>2</v>
      </c>
      <c r="C23" s="919">
        <v>3199999999.5799999</v>
      </c>
      <c r="D23" s="919">
        <v>6628863.6699999999</v>
      </c>
      <c r="E23" s="919">
        <v>2653038.54</v>
      </c>
      <c r="F23" s="919">
        <v>556472.27</v>
      </c>
      <c r="G23" s="919">
        <v>79694.63</v>
      </c>
      <c r="H23" s="175">
        <f t="shared" ref="H23:H86" si="1">IF(ISNUMBER(C23),(C23-D23-E23-F23-G23)/C23,"")</f>
        <v>0.99690060340271813</v>
      </c>
      <c r="I23" s="175">
        <f t="shared" ref="I23:L47" si="2">IF(ISNUMBER($C23),D23/$C23,"")</f>
        <v>2.0715198971468871E-3</v>
      </c>
      <c r="J23" s="175">
        <f t="shared" si="0"/>
        <v>8.2907454385881601E-4</v>
      </c>
      <c r="K23" s="175">
        <f t="shared" si="0"/>
        <v>1.7389758439782406E-4</v>
      </c>
      <c r="L23" s="784">
        <f t="shared" si="0"/>
        <v>2.4904571878268727E-5</v>
      </c>
      <c r="M23" s="746"/>
      <c r="N23" s="135"/>
      <c r="O23" s="785"/>
      <c r="P23" s="135"/>
      <c r="Q23" s="774"/>
      <c r="R23" s="775"/>
      <c r="S23" s="775"/>
      <c r="T23" s="135"/>
      <c r="U23" s="135"/>
      <c r="V23" s="135"/>
      <c r="W23" s="135"/>
    </row>
    <row r="24" spans="1:23" x14ac:dyDescent="0.25">
      <c r="A24" s="693"/>
      <c r="B24" s="782">
        <v>3</v>
      </c>
      <c r="C24" s="919">
        <v>3199999998.9699998</v>
      </c>
      <c r="D24" s="919">
        <v>7028561.7599999998</v>
      </c>
      <c r="E24" s="919">
        <v>5054776.74</v>
      </c>
      <c r="F24" s="919">
        <v>1082227.93</v>
      </c>
      <c r="G24" s="919">
        <v>913197.46</v>
      </c>
      <c r="H24" s="175">
        <f t="shared" si="1"/>
        <v>0.99560038628295888</v>
      </c>
      <c r="I24" s="175">
        <f t="shared" si="2"/>
        <v>2.1964255507069745E-3</v>
      </c>
      <c r="J24" s="175">
        <f t="shared" si="0"/>
        <v>1.5796177317584396E-3</v>
      </c>
      <c r="K24" s="175">
        <f t="shared" si="0"/>
        <v>3.3819622823385692E-4</v>
      </c>
      <c r="L24" s="784">
        <f t="shared" si="0"/>
        <v>2.8537420634185481E-4</v>
      </c>
      <c r="M24" s="786"/>
      <c r="Q24" s="774"/>
      <c r="R24" s="787"/>
      <c r="S24" s="787"/>
      <c r="U24" s="135"/>
      <c r="V24" s="776"/>
      <c r="W24" s="887"/>
    </row>
    <row r="25" spans="1:23" x14ac:dyDescent="0.25">
      <c r="A25" s="693"/>
      <c r="B25" s="782">
        <v>4</v>
      </c>
      <c r="C25" s="919">
        <v>3199999999.7199998</v>
      </c>
      <c r="D25" s="919">
        <v>6506605.6699999999</v>
      </c>
      <c r="E25" s="919">
        <v>4760516.9400000004</v>
      </c>
      <c r="F25" s="919">
        <v>2287163.11</v>
      </c>
      <c r="G25" s="919">
        <v>2201558.6</v>
      </c>
      <c r="H25" s="175">
        <f t="shared" si="1"/>
        <v>0.99507629864956915</v>
      </c>
      <c r="I25" s="175">
        <f t="shared" si="2"/>
        <v>2.033314272052915E-3</v>
      </c>
      <c r="J25" s="175">
        <f t="shared" si="0"/>
        <v>1.4876615438801706E-3</v>
      </c>
      <c r="K25" s="175">
        <f t="shared" si="0"/>
        <v>7.1473847193753964E-4</v>
      </c>
      <c r="L25" s="784">
        <f t="shared" si="0"/>
        <v>6.8798706256019892E-4</v>
      </c>
      <c r="M25" s="746"/>
      <c r="O25" s="887"/>
      <c r="Q25" s="888"/>
      <c r="R25" s="787"/>
      <c r="S25" s="787"/>
      <c r="U25" s="135"/>
      <c r="V25" s="776"/>
      <c r="W25" s="777"/>
    </row>
    <row r="26" spans="1:23" x14ac:dyDescent="0.25">
      <c r="A26" s="693"/>
      <c r="B26" s="782">
        <v>5</v>
      </c>
      <c r="C26" s="919">
        <v>3199999998.96</v>
      </c>
      <c r="D26" s="919">
        <v>8452132.6199999992</v>
      </c>
      <c r="E26" s="919">
        <v>5396555.8700000001</v>
      </c>
      <c r="F26" s="919">
        <v>1945275.1</v>
      </c>
      <c r="G26" s="919">
        <v>3639321.89</v>
      </c>
      <c r="H26" s="175">
        <f t="shared" si="1"/>
        <v>0.9939270982855265</v>
      </c>
      <c r="I26" s="175">
        <f t="shared" si="2"/>
        <v>2.6412914446084196E-3</v>
      </c>
      <c r="J26" s="175">
        <f t="shared" si="0"/>
        <v>1.6864237099230878E-3</v>
      </c>
      <c r="K26" s="175">
        <f t="shared" si="0"/>
        <v>6.0789846894756703E-4</v>
      </c>
      <c r="L26" s="784">
        <f t="shared" si="0"/>
        <v>1.1372880909946187E-3</v>
      </c>
      <c r="M26" s="746"/>
      <c r="Q26" s="774"/>
      <c r="R26" s="775"/>
      <c r="S26" s="774"/>
      <c r="T26" s="135"/>
      <c r="U26" s="781"/>
      <c r="V26" s="135"/>
      <c r="W26" s="135"/>
    </row>
    <row r="27" spans="1:23" x14ac:dyDescent="0.25">
      <c r="A27" s="693"/>
      <c r="B27" s="782">
        <v>6</v>
      </c>
      <c r="C27" s="919">
        <v>3199999998.9899998</v>
      </c>
      <c r="D27" s="919">
        <v>7615274.25</v>
      </c>
      <c r="E27" s="919">
        <v>5364958.1500000004</v>
      </c>
      <c r="F27" s="919">
        <v>2437119.39</v>
      </c>
      <c r="G27" s="919">
        <v>3875238.45</v>
      </c>
      <c r="H27" s="175">
        <f t="shared" si="1"/>
        <v>0.99397106554809722</v>
      </c>
      <c r="I27" s="175">
        <f t="shared" si="2"/>
        <v>2.379773203876116E-3</v>
      </c>
      <c r="J27" s="175">
        <f t="shared" si="0"/>
        <v>1.6765494224041612E-3</v>
      </c>
      <c r="K27" s="175">
        <f t="shared" si="0"/>
        <v>7.6159980961538001E-4</v>
      </c>
      <c r="L27" s="784">
        <f t="shared" si="0"/>
        <v>1.2110120160072257E-3</v>
      </c>
      <c r="M27" s="746"/>
      <c r="Q27" s="774"/>
      <c r="R27" s="775"/>
      <c r="S27" s="774"/>
      <c r="T27" s="135"/>
      <c r="U27" s="781"/>
      <c r="V27" s="135"/>
      <c r="W27" s="135"/>
    </row>
    <row r="28" spans="1:23" x14ac:dyDescent="0.25">
      <c r="A28" s="693"/>
      <c r="B28" s="782">
        <v>7</v>
      </c>
      <c r="C28" s="919">
        <v>3199999975.5300002</v>
      </c>
      <c r="D28" s="919">
        <v>6457330.6600000001</v>
      </c>
      <c r="E28" s="919">
        <v>4625055.1399999997</v>
      </c>
      <c r="F28" s="919">
        <v>2413020.1</v>
      </c>
      <c r="G28" s="919">
        <v>4389889.46</v>
      </c>
      <c r="H28" s="175">
        <f t="shared" si="1"/>
        <v>0.99441084515726053</v>
      </c>
      <c r="I28" s="175">
        <f t="shared" si="2"/>
        <v>2.0179158466807501E-3</v>
      </c>
      <c r="J28" s="175">
        <f t="shared" si="0"/>
        <v>1.4453297423022557E-3</v>
      </c>
      <c r="K28" s="175">
        <f t="shared" si="0"/>
        <v>7.5406878701626975E-4</v>
      </c>
      <c r="L28" s="784">
        <f t="shared" si="0"/>
        <v>1.3718404667402925E-3</v>
      </c>
      <c r="M28" s="746"/>
      <c r="O28" s="785"/>
      <c r="Q28" s="774"/>
      <c r="R28" s="787"/>
      <c r="S28" s="787"/>
      <c r="U28" s="135"/>
      <c r="V28" s="135"/>
      <c r="W28" s="135"/>
    </row>
    <row r="29" spans="1:23" x14ac:dyDescent="0.25">
      <c r="A29" s="693"/>
      <c r="B29" s="782">
        <v>8</v>
      </c>
      <c r="C29" s="919">
        <v>3199999998.9499998</v>
      </c>
      <c r="D29" s="919">
        <v>7187869.0099999998</v>
      </c>
      <c r="E29" s="919">
        <v>4651426.7699999996</v>
      </c>
      <c r="F29" s="919">
        <v>2093193.77</v>
      </c>
      <c r="G29" s="919">
        <v>4347928.88</v>
      </c>
      <c r="H29" s="175">
        <f t="shared" si="1"/>
        <v>0.9942873692387505</v>
      </c>
      <c r="I29" s="175">
        <f t="shared" si="2"/>
        <v>2.2462090663620373E-3</v>
      </c>
      <c r="J29" s="175">
        <f t="shared" si="0"/>
        <v>1.4535708661019529E-3</v>
      </c>
      <c r="K29" s="175">
        <f t="shared" si="0"/>
        <v>6.5412305333963419E-4</v>
      </c>
      <c r="L29" s="784">
        <f t="shared" si="0"/>
        <v>1.3587277754458327E-3</v>
      </c>
      <c r="M29" s="746"/>
      <c r="Q29" s="774"/>
      <c r="R29" s="787"/>
      <c r="S29" s="787"/>
      <c r="U29" s="135"/>
      <c r="V29" s="135"/>
      <c r="W29" s="135"/>
    </row>
    <row r="30" spans="1:23" x14ac:dyDescent="0.25">
      <c r="A30" s="693"/>
      <c r="B30" s="782">
        <v>9</v>
      </c>
      <c r="C30" s="919">
        <v>3199999999.5300002</v>
      </c>
      <c r="D30" s="919">
        <v>7607061.2599999998</v>
      </c>
      <c r="E30" s="919">
        <v>5030626.37</v>
      </c>
      <c r="F30" s="919">
        <v>2276480.2200000002</v>
      </c>
      <c r="G30" s="919">
        <v>4275265.1100000003</v>
      </c>
      <c r="H30" s="175">
        <f t="shared" si="1"/>
        <v>0.99400330219911925</v>
      </c>
      <c r="I30" s="175">
        <f t="shared" si="2"/>
        <v>2.3772066440991518E-3</v>
      </c>
      <c r="J30" s="175">
        <f t="shared" si="0"/>
        <v>1.5720707408558977E-3</v>
      </c>
      <c r="K30" s="175">
        <f t="shared" si="0"/>
        <v>7.1140006885448694E-4</v>
      </c>
      <c r="L30" s="784">
        <f t="shared" si="0"/>
        <v>1.3360203470712279E-3</v>
      </c>
      <c r="M30" s="746"/>
      <c r="O30" s="887"/>
      <c r="Q30" s="774"/>
      <c r="R30" s="787"/>
      <c r="S30" s="787"/>
      <c r="U30" s="887"/>
      <c r="V30" s="135"/>
      <c r="W30" s="135"/>
    </row>
    <row r="31" spans="1:23" x14ac:dyDescent="0.25">
      <c r="A31" s="693"/>
      <c r="B31" s="782">
        <v>10</v>
      </c>
      <c r="C31" s="919">
        <v>4999999997.5799999</v>
      </c>
      <c r="D31" s="919">
        <v>7097828.5199999996</v>
      </c>
      <c r="E31" s="919">
        <v>5211580.54</v>
      </c>
      <c r="F31" s="919">
        <v>1978441.38</v>
      </c>
      <c r="G31" s="919">
        <v>4240652.29</v>
      </c>
      <c r="H31" s="175">
        <f t="shared" si="1"/>
        <v>0.99629429945220638</v>
      </c>
      <c r="I31" s="175">
        <f t="shared" si="2"/>
        <v>1.4195657046870698E-3</v>
      </c>
      <c r="J31" s="175">
        <f t="shared" si="0"/>
        <v>1.042316108504481E-3</v>
      </c>
      <c r="K31" s="175">
        <f t="shared" si="0"/>
        <v>3.9568827619151312E-4</v>
      </c>
      <c r="L31" s="784">
        <f t="shared" si="0"/>
        <v>8.4813045841049511E-4</v>
      </c>
      <c r="M31" s="746"/>
      <c r="Q31" s="774"/>
      <c r="R31" s="775"/>
      <c r="S31" s="774"/>
      <c r="T31" s="135"/>
      <c r="U31" s="781"/>
      <c r="V31" s="135"/>
      <c r="W31" s="135"/>
    </row>
    <row r="32" spans="1:23" x14ac:dyDescent="0.25">
      <c r="A32" s="693"/>
      <c r="B32" s="782">
        <v>11</v>
      </c>
      <c r="C32" s="919">
        <v>4999999997.6999998</v>
      </c>
      <c r="D32" s="919">
        <v>7953817.1500000004</v>
      </c>
      <c r="E32" s="919">
        <v>5341810.8899999997</v>
      </c>
      <c r="F32" s="919">
        <v>1943955.78</v>
      </c>
      <c r="G32" s="919">
        <v>3801019.01</v>
      </c>
      <c r="H32" s="175">
        <f t="shared" si="1"/>
        <v>0.9961918794322483</v>
      </c>
      <c r="I32" s="175">
        <f t="shared" si="2"/>
        <v>1.5907634307317513E-3</v>
      </c>
      <c r="J32" s="175">
        <f t="shared" si="0"/>
        <v>1.0683621784914467E-3</v>
      </c>
      <c r="K32" s="175">
        <f t="shared" si="0"/>
        <v>3.8879115617884393E-4</v>
      </c>
      <c r="L32" s="784">
        <f t="shared" si="0"/>
        <v>7.6020380234969372E-4</v>
      </c>
      <c r="M32" s="746"/>
      <c r="Q32" s="774"/>
      <c r="R32" s="775"/>
      <c r="S32" s="774"/>
      <c r="T32" s="135"/>
      <c r="U32" s="781"/>
      <c r="V32" s="135"/>
      <c r="W32" s="135"/>
    </row>
    <row r="33" spans="1:23" x14ac:dyDescent="0.25">
      <c r="A33" s="693"/>
      <c r="B33" s="782">
        <v>12</v>
      </c>
      <c r="C33" s="919">
        <v>4999999999</v>
      </c>
      <c r="D33" s="919">
        <v>11780831.630000001</v>
      </c>
      <c r="E33" s="919">
        <v>7476185.6600000001</v>
      </c>
      <c r="F33" s="919">
        <v>2568016.54</v>
      </c>
      <c r="G33" s="919">
        <v>3888210.77</v>
      </c>
      <c r="H33" s="175">
        <f t="shared" si="1"/>
        <v>0.99485735107897144</v>
      </c>
      <c r="I33" s="175">
        <f t="shared" si="2"/>
        <v>2.3561663264712335E-3</v>
      </c>
      <c r="J33" s="175">
        <f t="shared" si="0"/>
        <v>1.4952371322990475E-3</v>
      </c>
      <c r="K33" s="175">
        <f t="shared" si="0"/>
        <v>5.136033081027207E-4</v>
      </c>
      <c r="L33" s="784">
        <f t="shared" si="0"/>
        <v>7.7764215415552845E-4</v>
      </c>
      <c r="M33" s="746"/>
      <c r="O33" s="785"/>
      <c r="Q33" s="774"/>
      <c r="R33" s="787"/>
      <c r="S33" s="787"/>
      <c r="U33" s="135"/>
      <c r="V33" s="135"/>
      <c r="W33" s="135"/>
    </row>
    <row r="34" spans="1:23" x14ac:dyDescent="0.25">
      <c r="A34" s="693"/>
      <c r="B34" s="782">
        <v>13</v>
      </c>
      <c r="C34" s="919">
        <v>4999999999.21</v>
      </c>
      <c r="D34" s="919">
        <v>11382685.890000001</v>
      </c>
      <c r="E34" s="919">
        <v>9207582.3599999994</v>
      </c>
      <c r="F34" s="919">
        <v>3323478.01</v>
      </c>
      <c r="G34" s="919">
        <v>4673703.5199999996</v>
      </c>
      <c r="H34" s="175">
        <f t="shared" si="1"/>
        <v>0.99428251004309653</v>
      </c>
      <c r="I34" s="175">
        <f t="shared" si="2"/>
        <v>2.2765371783596928E-3</v>
      </c>
      <c r="J34" s="175">
        <f t="shared" si="0"/>
        <v>1.8415164722909595E-3</v>
      </c>
      <c r="K34" s="175">
        <f t="shared" si="0"/>
        <v>6.6469560210502185E-4</v>
      </c>
      <c r="L34" s="784">
        <f t="shared" si="0"/>
        <v>9.3474070414768893E-4</v>
      </c>
      <c r="M34" s="746"/>
      <c r="Q34" s="774"/>
      <c r="R34" s="787"/>
      <c r="S34" s="787"/>
      <c r="U34" s="135"/>
      <c r="V34" s="776"/>
      <c r="W34" s="887"/>
    </row>
    <row r="35" spans="1:23" x14ac:dyDescent="0.25">
      <c r="A35" s="693"/>
      <c r="B35" s="782">
        <v>14</v>
      </c>
      <c r="C35" s="919">
        <v>4999999998.4499998</v>
      </c>
      <c r="D35" s="919">
        <v>13178029.74</v>
      </c>
      <c r="E35" s="919">
        <v>9350918.7799999993</v>
      </c>
      <c r="F35" s="919">
        <v>4021327.93</v>
      </c>
      <c r="G35" s="919">
        <v>5456552.5199999996</v>
      </c>
      <c r="H35" s="175">
        <f t="shared" si="1"/>
        <v>0.99359863420401551</v>
      </c>
      <c r="I35" s="175">
        <f t="shared" si="2"/>
        <v>2.635605948817038E-3</v>
      </c>
      <c r="J35" s="175">
        <f t="shared" si="0"/>
        <v>1.8701837565797568E-3</v>
      </c>
      <c r="K35" s="175">
        <f t="shared" si="0"/>
        <v>8.0426558624932239E-4</v>
      </c>
      <c r="L35" s="784">
        <f t="shared" si="0"/>
        <v>1.0913105043383062E-3</v>
      </c>
      <c r="M35" s="746"/>
      <c r="O35" s="887"/>
      <c r="Q35" s="774"/>
      <c r="R35" s="787"/>
      <c r="S35" s="787"/>
      <c r="U35" s="135"/>
      <c r="V35" s="135"/>
      <c r="W35" s="135"/>
    </row>
    <row r="36" spans="1:23" x14ac:dyDescent="0.25">
      <c r="A36" s="693"/>
      <c r="B36" s="782">
        <v>15</v>
      </c>
      <c r="C36" s="919">
        <v>4999999996.6499996</v>
      </c>
      <c r="D36" s="919">
        <v>12461525.130000001</v>
      </c>
      <c r="E36" s="919">
        <v>9313638.6400000006</v>
      </c>
      <c r="F36" s="919">
        <v>4104679.26</v>
      </c>
      <c r="G36" s="919">
        <v>7041844.3499999996</v>
      </c>
      <c r="H36" s="175">
        <f t="shared" si="1"/>
        <v>0.99341566251958824</v>
      </c>
      <c r="I36" s="175">
        <f t="shared" si="2"/>
        <v>2.4923050276698449E-3</v>
      </c>
      <c r="J36" s="175">
        <f t="shared" si="0"/>
        <v>1.8627277292480279E-3</v>
      </c>
      <c r="K36" s="175">
        <f t="shared" si="0"/>
        <v>8.2093585255002706E-4</v>
      </c>
      <c r="L36" s="784">
        <f t="shared" si="0"/>
        <v>1.4083688709436073E-3</v>
      </c>
      <c r="M36" s="746"/>
      <c r="Q36" s="774"/>
      <c r="R36" s="775"/>
      <c r="S36" s="774"/>
      <c r="T36" s="135"/>
      <c r="U36" s="781"/>
      <c r="V36" s="135"/>
      <c r="W36" s="135"/>
    </row>
    <row r="37" spans="1:23" x14ac:dyDescent="0.25">
      <c r="A37" s="693"/>
      <c r="B37" s="782">
        <v>16</v>
      </c>
      <c r="C37" s="919">
        <v>4999999997.5699997</v>
      </c>
      <c r="D37" s="919">
        <v>11002441.26</v>
      </c>
      <c r="E37" s="919">
        <v>9026814.5999999996</v>
      </c>
      <c r="F37" s="919">
        <v>3907913.68</v>
      </c>
      <c r="G37" s="919">
        <v>7506964.2000000002</v>
      </c>
      <c r="H37" s="175">
        <f t="shared" si="1"/>
        <v>0.99371117324894354</v>
      </c>
      <c r="I37" s="175">
        <f t="shared" si="2"/>
        <v>2.2004882530694374E-3</v>
      </c>
      <c r="J37" s="175">
        <f t="shared" si="0"/>
        <v>1.8053629208774065E-3</v>
      </c>
      <c r="K37" s="175">
        <f t="shared" si="0"/>
        <v>7.8158273637984931E-4</v>
      </c>
      <c r="L37" s="784">
        <f t="shared" si="0"/>
        <v>1.5013928407296771E-3</v>
      </c>
      <c r="M37" s="746"/>
      <c r="Q37" s="774"/>
      <c r="R37" s="775"/>
      <c r="S37" s="774"/>
      <c r="T37" s="135"/>
      <c r="U37" s="781"/>
      <c r="V37" s="135"/>
      <c r="W37" s="135"/>
    </row>
    <row r="38" spans="1:23" x14ac:dyDescent="0.25">
      <c r="A38" s="693"/>
      <c r="B38" s="782">
        <v>17</v>
      </c>
      <c r="C38" s="919">
        <v>4999999999.25</v>
      </c>
      <c r="D38" s="919">
        <v>4424048.67</v>
      </c>
      <c r="E38" s="919">
        <v>10187295.720000001</v>
      </c>
      <c r="F38" s="919">
        <v>5417376.25</v>
      </c>
      <c r="G38" s="919">
        <v>11905520.779999999</v>
      </c>
      <c r="H38" s="175">
        <f t="shared" si="1"/>
        <v>0.99361315171504194</v>
      </c>
      <c r="I38" s="175">
        <f t="shared" si="2"/>
        <v>8.8480973413272148E-4</v>
      </c>
      <c r="J38" s="175">
        <f t="shared" si="2"/>
        <v>2.0374591443056188E-3</v>
      </c>
      <c r="K38" s="175">
        <f t="shared" si="2"/>
        <v>1.0834752501625213E-3</v>
      </c>
      <c r="L38" s="784">
        <f t="shared" si="2"/>
        <v>2.3811041563571657E-3</v>
      </c>
      <c r="M38" s="746"/>
      <c r="O38" s="785"/>
      <c r="Q38" s="774"/>
      <c r="R38" s="787"/>
      <c r="S38" s="787"/>
      <c r="U38" s="135"/>
      <c r="V38" s="135"/>
      <c r="W38" s="135"/>
    </row>
    <row r="39" spans="1:23" x14ac:dyDescent="0.25">
      <c r="A39" s="693"/>
      <c r="B39" s="782">
        <v>18</v>
      </c>
      <c r="C39" s="919">
        <v>4999999998.8100004</v>
      </c>
      <c r="D39" s="919">
        <v>12131445.460000001</v>
      </c>
      <c r="E39" s="919">
        <v>8308155.4699999997</v>
      </c>
      <c r="F39" s="919">
        <v>4165124.78</v>
      </c>
      <c r="G39" s="919">
        <v>8744506.3000000007</v>
      </c>
      <c r="H39" s="175">
        <f t="shared" si="1"/>
        <v>0.99333015359641252</v>
      </c>
      <c r="I39" s="175">
        <f t="shared" si="2"/>
        <v>2.4262890925774569E-3</v>
      </c>
      <c r="J39" s="175">
        <f t="shared" si="2"/>
        <v>1.661631094395468E-3</v>
      </c>
      <c r="K39" s="175">
        <f t="shared" si="2"/>
        <v>8.3302495619825981E-4</v>
      </c>
      <c r="L39" s="784">
        <f t="shared" si="2"/>
        <v>1.7489012604162385E-3</v>
      </c>
      <c r="M39" s="746"/>
      <c r="Q39" s="774"/>
      <c r="R39" s="787"/>
      <c r="S39" s="787"/>
      <c r="U39" s="135"/>
      <c r="V39" s="135"/>
      <c r="W39" s="889"/>
    </row>
    <row r="40" spans="1:23" x14ac:dyDescent="0.25">
      <c r="A40" s="693"/>
      <c r="B40" s="782">
        <v>19</v>
      </c>
      <c r="C40" s="919">
        <v>4999999996.3100004</v>
      </c>
      <c r="D40" s="919">
        <v>4442790.0999999996</v>
      </c>
      <c r="E40" s="919">
        <v>13912940.24</v>
      </c>
      <c r="F40" s="919">
        <v>5315840.13</v>
      </c>
      <c r="G40" s="919">
        <v>8506260.0700000003</v>
      </c>
      <c r="H40" s="175">
        <f t="shared" si="1"/>
        <v>0.99356443388725058</v>
      </c>
      <c r="I40" s="175">
        <f t="shared" si="2"/>
        <v>8.8855802065575566E-4</v>
      </c>
      <c r="J40" s="175">
        <f t="shared" si="2"/>
        <v>2.7825880500535497E-3</v>
      </c>
      <c r="K40" s="175">
        <f t="shared" si="2"/>
        <v>1.0631680267846179E-3</v>
      </c>
      <c r="L40" s="784">
        <f t="shared" si="2"/>
        <v>1.7012520152555239E-3</v>
      </c>
      <c r="M40" s="746"/>
      <c r="O40" s="785"/>
      <c r="P40" s="135"/>
      <c r="Q40" s="774"/>
      <c r="R40" s="775"/>
      <c r="S40" s="775"/>
      <c r="T40" s="135"/>
      <c r="U40" s="135"/>
      <c r="V40" s="135"/>
      <c r="W40" s="135"/>
    </row>
    <row r="41" spans="1:23" x14ac:dyDescent="0.25">
      <c r="A41" s="693"/>
      <c r="B41" s="782">
        <v>20</v>
      </c>
      <c r="C41" s="919">
        <v>4999999999.8299999</v>
      </c>
      <c r="D41" s="919">
        <v>12391573.35</v>
      </c>
      <c r="E41" s="919">
        <v>7939860.3200000003</v>
      </c>
      <c r="F41" s="919">
        <v>5639621.5800000001</v>
      </c>
      <c r="G41" s="919">
        <v>9224665.6600000001</v>
      </c>
      <c r="H41" s="175">
        <f t="shared" si="1"/>
        <v>0.99296085581776072</v>
      </c>
      <c r="I41" s="175">
        <f t="shared" si="2"/>
        <v>2.4783146700842625E-3</v>
      </c>
      <c r="J41" s="175">
        <f t="shared" si="2"/>
        <v>1.5879720640539911E-3</v>
      </c>
      <c r="K41" s="175">
        <f t="shared" si="2"/>
        <v>1.1279243160383496E-3</v>
      </c>
      <c r="L41" s="784">
        <f t="shared" si="2"/>
        <v>1.8449331320627277E-3</v>
      </c>
      <c r="M41" s="746"/>
      <c r="N41" s="135"/>
      <c r="O41" s="135"/>
      <c r="P41" s="135"/>
      <c r="Q41" s="774"/>
      <c r="R41" s="775"/>
      <c r="S41" s="774"/>
      <c r="T41" s="135"/>
      <c r="U41" s="781"/>
      <c r="V41" s="135"/>
      <c r="W41" s="135"/>
    </row>
    <row r="42" spans="1:23" x14ac:dyDescent="0.25">
      <c r="A42" s="693"/>
      <c r="B42" s="782">
        <v>21</v>
      </c>
      <c r="C42" s="919">
        <v>4999999995.8999996</v>
      </c>
      <c r="D42" s="919">
        <v>4652755.5999999996</v>
      </c>
      <c r="E42" s="919">
        <v>12659011.1</v>
      </c>
      <c r="F42" s="919">
        <v>6376612.5199999996</v>
      </c>
      <c r="G42" s="919">
        <v>11587710.67</v>
      </c>
      <c r="H42" s="175">
        <f t="shared" si="1"/>
        <v>0.9929447820162145</v>
      </c>
      <c r="I42" s="175">
        <f t="shared" si="2"/>
        <v>9.3055112076305196E-4</v>
      </c>
      <c r="J42" s="175">
        <f t="shared" si="2"/>
        <v>2.5318022220760781E-3</v>
      </c>
      <c r="K42" s="175">
        <f t="shared" si="2"/>
        <v>1.2753225050457645E-3</v>
      </c>
      <c r="L42" s="784">
        <f t="shared" si="2"/>
        <v>2.3175421359003848E-3</v>
      </c>
      <c r="M42" s="746"/>
      <c r="N42" s="135"/>
      <c r="O42" s="135"/>
      <c r="P42" s="135"/>
      <c r="Q42" s="774"/>
      <c r="R42" s="775"/>
      <c r="S42" s="774"/>
      <c r="T42" s="135"/>
      <c r="U42" s="781"/>
      <c r="V42" s="135"/>
      <c r="W42" s="135"/>
    </row>
    <row r="43" spans="1:23" x14ac:dyDescent="0.25">
      <c r="A43" s="693"/>
      <c r="B43" s="782">
        <v>22</v>
      </c>
      <c r="C43" s="919">
        <v>4999999990.5</v>
      </c>
      <c r="D43" s="919">
        <v>11725696.74</v>
      </c>
      <c r="E43" s="919">
        <v>5626123.8200000003</v>
      </c>
      <c r="F43" s="919">
        <v>6313442.96</v>
      </c>
      <c r="G43" s="919">
        <v>12757195.390000001</v>
      </c>
      <c r="H43" s="175">
        <f t="shared" si="1"/>
        <v>0.99271550820415955</v>
      </c>
      <c r="I43" s="175">
        <f t="shared" si="2"/>
        <v>2.3451393524557647E-3</v>
      </c>
      <c r="J43" s="175">
        <f t="shared" si="2"/>
        <v>1.1252247661379272E-3</v>
      </c>
      <c r="K43" s="175">
        <f t="shared" si="2"/>
        <v>1.2626885943991084E-3</v>
      </c>
      <c r="L43" s="784">
        <f t="shared" si="2"/>
        <v>2.5514390828477343E-3</v>
      </c>
      <c r="M43" s="746"/>
      <c r="N43" s="135"/>
      <c r="O43" s="785"/>
      <c r="P43" s="135"/>
      <c r="Q43" s="774"/>
      <c r="R43" s="775"/>
      <c r="S43" s="775"/>
      <c r="T43" s="135"/>
      <c r="U43" s="135"/>
      <c r="V43" s="135"/>
      <c r="W43" s="887"/>
    </row>
    <row r="44" spans="1:23" x14ac:dyDescent="0.25">
      <c r="A44" s="693"/>
      <c r="B44" s="782">
        <v>23</v>
      </c>
      <c r="C44" s="919">
        <v>4999999997.71</v>
      </c>
      <c r="D44" s="919">
        <v>13056610.939999999</v>
      </c>
      <c r="E44" s="919">
        <v>7576886.6100000003</v>
      </c>
      <c r="F44" s="919">
        <v>5417769.04</v>
      </c>
      <c r="G44" s="919">
        <v>11347096.58</v>
      </c>
      <c r="H44" s="175">
        <f t="shared" si="1"/>
        <v>0.99252032736257445</v>
      </c>
      <c r="I44" s="175">
        <f t="shared" si="2"/>
        <v>2.6113221891959854E-3</v>
      </c>
      <c r="J44" s="175">
        <f t="shared" si="2"/>
        <v>1.515377322694043E-3</v>
      </c>
      <c r="K44" s="175">
        <f t="shared" si="2"/>
        <v>1.0835538084962677E-3</v>
      </c>
      <c r="L44" s="784">
        <f t="shared" si="2"/>
        <v>2.2694193170393943E-3</v>
      </c>
      <c r="M44" s="746"/>
      <c r="O44" s="135"/>
      <c r="P44" s="135"/>
      <c r="Q44" s="774"/>
      <c r="R44" s="775"/>
      <c r="S44" s="775"/>
      <c r="T44" s="135"/>
      <c r="U44" s="135"/>
      <c r="V44" s="135"/>
      <c r="W44" s="781"/>
    </row>
    <row r="45" spans="1:23" x14ac:dyDescent="0.25">
      <c r="A45" s="693"/>
      <c r="B45" s="782">
        <v>24</v>
      </c>
      <c r="C45" s="919">
        <v>4999999998.9200001</v>
      </c>
      <c r="D45" s="919">
        <v>5332426.22</v>
      </c>
      <c r="E45" s="919">
        <v>13001614.619999999</v>
      </c>
      <c r="F45" s="919">
        <v>6213622.6200000001</v>
      </c>
      <c r="G45" s="919">
        <v>13036092.41</v>
      </c>
      <c r="H45" s="175">
        <f t="shared" si="1"/>
        <v>0.99248324882437644</v>
      </c>
      <c r="I45" s="175">
        <f t="shared" si="2"/>
        <v>1.0664852442303608E-3</v>
      </c>
      <c r="J45" s="175">
        <f t="shared" si="2"/>
        <v>2.6003229245616694E-3</v>
      </c>
      <c r="K45" s="175">
        <f t="shared" si="2"/>
        <v>1.2427245242684285E-3</v>
      </c>
      <c r="L45" s="784">
        <f t="shared" si="2"/>
        <v>2.6072184825631593E-3</v>
      </c>
      <c r="M45" s="746"/>
      <c r="O45" s="785"/>
      <c r="P45" s="135"/>
      <c r="Q45" s="774"/>
      <c r="R45" s="775"/>
      <c r="S45" s="775"/>
      <c r="T45" s="135"/>
      <c r="U45" s="135"/>
      <c r="V45" s="135"/>
      <c r="W45" s="781"/>
    </row>
    <row r="46" spans="1:23" x14ac:dyDescent="0.25">
      <c r="A46" s="693"/>
      <c r="B46" s="782">
        <v>25</v>
      </c>
      <c r="C46" s="919">
        <v>4999999997.6400003</v>
      </c>
      <c r="D46" s="919">
        <v>11265931.57</v>
      </c>
      <c r="E46" s="919">
        <v>6079870.8099999996</v>
      </c>
      <c r="F46" s="919">
        <v>7109355.7000000002</v>
      </c>
      <c r="G46" s="919">
        <v>12843051.810000001</v>
      </c>
      <c r="H46" s="175">
        <f t="shared" si="1"/>
        <v>0.99254035801847895</v>
      </c>
      <c r="I46" s="175">
        <f t="shared" si="2"/>
        <v>2.2531863150635038E-3</v>
      </c>
      <c r="J46" s="175">
        <f t="shared" si="2"/>
        <v>1.2159741625739396E-3</v>
      </c>
      <c r="K46" s="175">
        <f t="shared" si="2"/>
        <v>1.4218711406711231E-3</v>
      </c>
      <c r="L46" s="784">
        <f t="shared" si="2"/>
        <v>2.568610363212384E-3</v>
      </c>
      <c r="M46" s="746"/>
      <c r="N46" s="135"/>
      <c r="O46" s="135"/>
      <c r="P46" s="135"/>
      <c r="Q46" s="774"/>
      <c r="R46" s="775"/>
      <c r="S46" s="774"/>
      <c r="T46" s="135"/>
      <c r="U46" s="781"/>
      <c r="V46" s="135"/>
      <c r="W46" s="135"/>
    </row>
    <row r="47" spans="1:23" x14ac:dyDescent="0.25">
      <c r="A47" s="693"/>
      <c r="B47" s="782">
        <v>26</v>
      </c>
      <c r="C47" s="919">
        <v>4999999999.2799997</v>
      </c>
      <c r="D47" s="919">
        <v>4731443.3499999996</v>
      </c>
      <c r="E47" s="919">
        <v>13149162.41</v>
      </c>
      <c r="F47" s="919">
        <v>7098507.4900000002</v>
      </c>
      <c r="G47" s="919">
        <v>14343680.609999999</v>
      </c>
      <c r="H47" s="175">
        <f t="shared" si="1"/>
        <v>0.99213544122686759</v>
      </c>
      <c r="I47" s="175">
        <f t="shared" si="2"/>
        <v>9.4628867013626559E-4</v>
      </c>
      <c r="J47" s="175">
        <f t="shared" si="2"/>
        <v>2.6298324823786959E-3</v>
      </c>
      <c r="K47" s="175">
        <f t="shared" si="2"/>
        <v>1.4197014982044371E-3</v>
      </c>
      <c r="L47" s="784">
        <f t="shared" si="2"/>
        <v>2.8687361224130981E-3</v>
      </c>
      <c r="M47" s="746"/>
      <c r="N47" s="135"/>
      <c r="O47" s="135"/>
      <c r="P47" s="135"/>
      <c r="Q47" s="774"/>
      <c r="R47" s="775"/>
      <c r="S47" s="774"/>
      <c r="T47" s="135"/>
      <c r="U47" s="781"/>
      <c r="V47" s="135"/>
      <c r="W47" s="135"/>
    </row>
    <row r="48" spans="1:23" x14ac:dyDescent="0.25">
      <c r="A48" s="693"/>
      <c r="B48" s="782">
        <v>27</v>
      </c>
      <c r="C48" s="919">
        <v>4999999998.5100002</v>
      </c>
      <c r="D48" s="919">
        <v>12699746.67</v>
      </c>
      <c r="E48" s="919">
        <v>5415274.8799999999</v>
      </c>
      <c r="F48" s="919">
        <v>6130204.2599999998</v>
      </c>
      <c r="G48" s="919">
        <v>15130898.66</v>
      </c>
      <c r="H48" s="175">
        <f t="shared" si="1"/>
        <v>0.99212477510365316</v>
      </c>
      <c r="I48" s="175">
        <f t="shared" ref="I48:L63" si="3">IF(ISNUMBER($C48),D48/$C48,"")</f>
        <v>2.5399493347569046E-3</v>
      </c>
      <c r="J48" s="175">
        <f t="shared" si="3"/>
        <v>1.0830549763227503E-3</v>
      </c>
      <c r="K48" s="175">
        <f t="shared" si="3"/>
        <v>1.22604085236536E-3</v>
      </c>
      <c r="L48" s="784">
        <f t="shared" si="3"/>
        <v>3.0261797329018012E-3</v>
      </c>
      <c r="M48" s="746"/>
      <c r="N48" s="135"/>
      <c r="O48" s="785"/>
      <c r="P48" s="135"/>
      <c r="Q48" s="774"/>
      <c r="R48" s="775"/>
      <c r="S48" s="775"/>
      <c r="T48" s="135"/>
      <c r="U48" s="135"/>
      <c r="V48" s="135"/>
      <c r="W48" s="135"/>
    </row>
    <row r="49" spans="1:23" ht="12.75" customHeight="1" x14ac:dyDescent="0.25">
      <c r="A49" s="693"/>
      <c r="B49" s="782">
        <v>28</v>
      </c>
      <c r="C49" s="919">
        <v>4999999999.4899998</v>
      </c>
      <c r="D49" s="919">
        <v>11313467.26</v>
      </c>
      <c r="E49" s="919">
        <v>8157759.0099999998</v>
      </c>
      <c r="F49" s="919">
        <v>2999390.31</v>
      </c>
      <c r="G49" s="919">
        <v>13534308.060000001</v>
      </c>
      <c r="H49" s="175">
        <f t="shared" si="1"/>
        <v>0.99279901507126522</v>
      </c>
      <c r="I49" s="175">
        <f t="shared" si="3"/>
        <v>2.262693452230795E-3</v>
      </c>
      <c r="J49" s="175">
        <f t="shared" si="3"/>
        <v>1.6315518021664183E-3</v>
      </c>
      <c r="K49" s="175">
        <f t="shared" si="3"/>
        <v>5.9987806206118755E-4</v>
      </c>
      <c r="L49" s="784">
        <f t="shared" si="3"/>
        <v>2.7068616122761001E-3</v>
      </c>
      <c r="M49" s="746"/>
      <c r="Q49" s="795"/>
      <c r="S49" s="796"/>
      <c r="U49" s="135"/>
      <c r="V49" s="135"/>
      <c r="W49" s="135"/>
    </row>
    <row r="50" spans="1:23" ht="12.75" customHeight="1" x14ac:dyDescent="0.25">
      <c r="A50" s="693"/>
      <c r="B50" s="782">
        <v>29</v>
      </c>
      <c r="C50" s="919">
        <v>4999999999.3800001</v>
      </c>
      <c r="D50" s="919">
        <v>4866456.0999999996</v>
      </c>
      <c r="E50" s="919">
        <v>14076029.25</v>
      </c>
      <c r="F50" s="919">
        <v>6054624.4699999997</v>
      </c>
      <c r="G50" s="919">
        <v>14165281.609999999</v>
      </c>
      <c r="H50" s="175">
        <f t="shared" si="1"/>
        <v>0.99216752171302869</v>
      </c>
      <c r="I50" s="175">
        <f t="shared" si="3"/>
        <v>9.73291220120688E-4</v>
      </c>
      <c r="J50" s="175">
        <f t="shared" si="3"/>
        <v>2.8152058503490853E-3</v>
      </c>
      <c r="K50" s="175">
        <f t="shared" si="3"/>
        <v>1.2109248941501547E-3</v>
      </c>
      <c r="L50" s="784">
        <f t="shared" si="3"/>
        <v>2.8330563223512989E-3</v>
      </c>
      <c r="M50" s="746"/>
      <c r="Q50" s="781"/>
      <c r="S50" s="705"/>
      <c r="U50" s="135"/>
      <c r="V50" s="135"/>
      <c r="W50" s="135"/>
    </row>
    <row r="51" spans="1:23" x14ac:dyDescent="0.25">
      <c r="A51" s="693"/>
      <c r="B51" s="782">
        <v>30</v>
      </c>
      <c r="C51" s="919">
        <v>4999999998.4200001</v>
      </c>
      <c r="D51" s="919">
        <v>13898250.85</v>
      </c>
      <c r="E51" s="919">
        <v>8255843.9299999997</v>
      </c>
      <c r="F51" s="919">
        <v>5484625.7599999998</v>
      </c>
      <c r="G51" s="919">
        <v>11670301.560000001</v>
      </c>
      <c r="H51" s="175">
        <f t="shared" si="1"/>
        <v>0.99213819557751537</v>
      </c>
      <c r="I51" s="175">
        <f t="shared" si="3"/>
        <v>2.7796501708783694E-3</v>
      </c>
      <c r="J51" s="175">
        <f t="shared" si="3"/>
        <v>1.6511687865217693E-3</v>
      </c>
      <c r="K51" s="175">
        <f t="shared" si="3"/>
        <v>1.0969251523466283E-3</v>
      </c>
      <c r="L51" s="784">
        <f t="shared" si="3"/>
        <v>2.3340603127375631E-3</v>
      </c>
      <c r="M51" s="746"/>
    </row>
    <row r="52" spans="1:23" x14ac:dyDescent="0.25">
      <c r="A52" s="693"/>
      <c r="B52" s="782">
        <v>31</v>
      </c>
      <c r="C52" s="919">
        <v>4999999996.5100002</v>
      </c>
      <c r="D52" s="919">
        <v>5270903.7300000004</v>
      </c>
      <c r="E52" s="919">
        <v>15073055.08</v>
      </c>
      <c r="F52" s="919">
        <v>5088234.0599999996</v>
      </c>
      <c r="G52" s="919">
        <v>11531110.810000001</v>
      </c>
      <c r="H52" s="175">
        <f t="shared" si="1"/>
        <v>0.99260733925883982</v>
      </c>
      <c r="I52" s="175">
        <f t="shared" si="3"/>
        <v>1.0541807467358182E-3</v>
      </c>
      <c r="J52" s="175">
        <f t="shared" si="3"/>
        <v>3.0146110181041982E-3</v>
      </c>
      <c r="K52" s="175">
        <f t="shared" si="3"/>
        <v>1.0176468127103173E-3</v>
      </c>
      <c r="L52" s="784">
        <f t="shared" si="3"/>
        <v>2.3062221636097431E-3</v>
      </c>
      <c r="M52" s="746"/>
      <c r="S52" s="797"/>
    </row>
    <row r="53" spans="1:23" x14ac:dyDescent="0.25">
      <c r="A53" s="693"/>
      <c r="B53" s="782">
        <v>32</v>
      </c>
      <c r="C53" s="919">
        <v>4999999999.79</v>
      </c>
      <c r="D53" s="919">
        <v>15866429.34</v>
      </c>
      <c r="E53" s="919">
        <v>9612295.8800000008</v>
      </c>
      <c r="F53" s="919">
        <v>5536219.21</v>
      </c>
      <c r="G53" s="919">
        <v>12748255.23</v>
      </c>
      <c r="H53" s="175">
        <f t="shared" si="1"/>
        <v>0.99124736006763237</v>
      </c>
      <c r="I53" s="175">
        <f t="shared" si="3"/>
        <v>3.173285868133278E-3</v>
      </c>
      <c r="J53" s="175">
        <f t="shared" si="3"/>
        <v>1.9224591760807434E-3</v>
      </c>
      <c r="K53" s="175">
        <f t="shared" si="3"/>
        <v>1.1072438420465043E-3</v>
      </c>
      <c r="L53" s="784">
        <f t="shared" si="3"/>
        <v>2.5496510461070856E-3</v>
      </c>
      <c r="M53" s="746"/>
      <c r="S53" s="797"/>
    </row>
    <row r="54" spans="1:23" x14ac:dyDescent="0.25">
      <c r="A54" s="693"/>
      <c r="B54" s="782">
        <v>33</v>
      </c>
      <c r="C54" s="919">
        <v>4999999999.2600002</v>
      </c>
      <c r="D54" s="919">
        <v>5787534.6699999999</v>
      </c>
      <c r="E54" s="919">
        <v>14333852.18</v>
      </c>
      <c r="F54" s="919">
        <v>7480877.5999999996</v>
      </c>
      <c r="G54" s="919">
        <v>15438455.060000001</v>
      </c>
      <c r="H54" s="175">
        <f t="shared" si="1"/>
        <v>0.99139185609672575</v>
      </c>
      <c r="I54" s="175">
        <f t="shared" si="3"/>
        <v>1.157506934171311E-3</v>
      </c>
      <c r="J54" s="175">
        <f t="shared" si="3"/>
        <v>2.866770436424282E-3</v>
      </c>
      <c r="K54" s="175">
        <f t="shared" si="3"/>
        <v>1.4961755202214338E-3</v>
      </c>
      <c r="L54" s="784">
        <f t="shared" si="3"/>
        <v>3.0876910124569782E-3</v>
      </c>
      <c r="M54" s="746"/>
    </row>
    <row r="55" spans="1:23" x14ac:dyDescent="0.25">
      <c r="A55" s="693"/>
      <c r="B55" s="782">
        <v>34</v>
      </c>
      <c r="C55" s="919">
        <v>4999999999.04</v>
      </c>
      <c r="D55" s="919">
        <v>15349292.289999999</v>
      </c>
      <c r="E55" s="919">
        <v>5541279.6799999997</v>
      </c>
      <c r="F55" s="919">
        <v>7593960.4199999999</v>
      </c>
      <c r="G55" s="919">
        <v>16041911.02</v>
      </c>
      <c r="H55" s="175">
        <f t="shared" si="1"/>
        <v>0.99109471131629001</v>
      </c>
      <c r="I55" s="175">
        <f t="shared" si="3"/>
        <v>3.0698584585894125E-3</v>
      </c>
      <c r="J55" s="175">
        <f t="shared" si="3"/>
        <v>1.1082559362127851E-3</v>
      </c>
      <c r="K55" s="175">
        <f t="shared" si="3"/>
        <v>1.5187920842916081E-3</v>
      </c>
      <c r="L55" s="784">
        <f t="shared" si="3"/>
        <v>3.2083822046160091E-3</v>
      </c>
      <c r="M55" s="746"/>
      <c r="N55" s="798"/>
      <c r="O55" s="799"/>
      <c r="Q55" s="799"/>
      <c r="S55" s="797"/>
    </row>
    <row r="56" spans="1:23" x14ac:dyDescent="0.25">
      <c r="A56" s="693"/>
      <c r="B56" s="782">
        <v>35</v>
      </c>
      <c r="C56" s="919">
        <v>4999999999.8199997</v>
      </c>
      <c r="D56" s="919">
        <v>6007365.4400000004</v>
      </c>
      <c r="E56" s="919">
        <v>16173570.810000001</v>
      </c>
      <c r="F56" s="919">
        <v>7562367.2000000002</v>
      </c>
      <c r="G56" s="919">
        <v>16386087.279999999</v>
      </c>
      <c r="H56" s="175">
        <f t="shared" si="1"/>
        <v>0.99077412185366798</v>
      </c>
      <c r="I56" s="175">
        <f t="shared" si="3"/>
        <v>1.2014730880432532E-3</v>
      </c>
      <c r="J56" s="175">
        <f t="shared" si="3"/>
        <v>3.2347141621164501E-3</v>
      </c>
      <c r="K56" s="175">
        <f t="shared" si="3"/>
        <v>1.5124734400544491E-3</v>
      </c>
      <c r="L56" s="784">
        <f t="shared" si="3"/>
        <v>3.27721745611798E-3</v>
      </c>
      <c r="M56" s="746"/>
      <c r="N56" s="798"/>
      <c r="O56" s="799"/>
      <c r="Q56" s="799"/>
    </row>
    <row r="57" spans="1:23" x14ac:dyDescent="0.25">
      <c r="A57" s="693"/>
      <c r="B57" s="782">
        <v>36</v>
      </c>
      <c r="C57" s="919">
        <v>4999999999.46</v>
      </c>
      <c r="D57" s="919">
        <v>6380307.0499999998</v>
      </c>
      <c r="E57" s="919">
        <v>14644275.85</v>
      </c>
      <c r="F57" s="919">
        <v>8225930.21</v>
      </c>
      <c r="G57" s="919">
        <v>16512853.779999999</v>
      </c>
      <c r="H57" s="175">
        <f t="shared" si="1"/>
        <v>0.99084732662101149</v>
      </c>
      <c r="I57" s="175">
        <f t="shared" si="3"/>
        <v>1.2760614101378145E-3</v>
      </c>
      <c r="J57" s="175">
        <f t="shared" si="3"/>
        <v>2.9288551703163163E-3</v>
      </c>
      <c r="K57" s="175">
        <f t="shared" si="3"/>
        <v>1.6451860421776801E-3</v>
      </c>
      <c r="L57" s="784">
        <f t="shared" si="3"/>
        <v>3.3025707563566773E-3</v>
      </c>
      <c r="M57" s="746"/>
    </row>
    <row r="58" spans="1:23" x14ac:dyDescent="0.25">
      <c r="A58" s="693"/>
      <c r="B58" s="782">
        <v>37</v>
      </c>
      <c r="C58" s="919">
        <v>4840672455.0799999</v>
      </c>
      <c r="D58" s="919">
        <v>15759318.99</v>
      </c>
      <c r="E58" s="919">
        <v>10023419.59</v>
      </c>
      <c r="F58" s="919">
        <v>3723929.84</v>
      </c>
      <c r="G58" s="919">
        <v>17395624.829999998</v>
      </c>
      <c r="H58" s="175">
        <f t="shared" si="1"/>
        <v>0.99031078973319531</v>
      </c>
      <c r="I58" s="175">
        <f t="shared" si="3"/>
        <v>3.2556053185258437E-3</v>
      </c>
      <c r="J58" s="175">
        <f t="shared" si="3"/>
        <v>2.0706667685149844E-3</v>
      </c>
      <c r="K58" s="175">
        <f t="shared" si="3"/>
        <v>7.6930010748650331E-4</v>
      </c>
      <c r="L58" s="784">
        <f t="shared" si="3"/>
        <v>3.5936380722773995E-3</v>
      </c>
      <c r="M58" s="746"/>
      <c r="N58" s="798"/>
      <c r="O58" s="798"/>
      <c r="P58" s="798"/>
      <c r="Q58" s="798"/>
    </row>
    <row r="59" spans="1:23" x14ac:dyDescent="0.25">
      <c r="A59" s="693"/>
      <c r="B59" s="782">
        <v>38</v>
      </c>
      <c r="C59" s="919">
        <v>4683884065.3500004</v>
      </c>
      <c r="D59" s="919">
        <v>6465052.6399999997</v>
      </c>
      <c r="E59" s="919">
        <v>17312131.190000001</v>
      </c>
      <c r="F59" s="919">
        <v>8082664.7800000003</v>
      </c>
      <c r="G59" s="919">
        <v>18247888.949999999</v>
      </c>
      <c r="H59" s="175">
        <f t="shared" si="1"/>
        <v>0.98930209696463633</v>
      </c>
      <c r="I59" s="175">
        <f t="shared" si="3"/>
        <v>1.3802759739137357E-3</v>
      </c>
      <c r="J59" s="175">
        <f t="shared" si="3"/>
        <v>3.6961058276548872E-3</v>
      </c>
      <c r="K59" s="175">
        <f t="shared" si="3"/>
        <v>1.7256329719587175E-3</v>
      </c>
      <c r="L59" s="784">
        <f t="shared" si="3"/>
        <v>3.8958882618364801E-3</v>
      </c>
      <c r="M59" s="746"/>
    </row>
    <row r="60" spans="1:23" x14ac:dyDescent="0.25">
      <c r="A60" s="693"/>
      <c r="B60" s="782">
        <v>39</v>
      </c>
      <c r="C60" s="919">
        <v>4541557958.4399996</v>
      </c>
      <c r="D60" s="919">
        <v>14668188.5</v>
      </c>
      <c r="E60" s="919">
        <v>5743740.9500000002</v>
      </c>
      <c r="F60" s="919">
        <v>8604427.6099999994</v>
      </c>
      <c r="G60" s="919">
        <v>17344206.940000001</v>
      </c>
      <c r="H60" s="175">
        <f t="shared" si="1"/>
        <v>0.98979192505650115</v>
      </c>
      <c r="I60" s="175">
        <f t="shared" si="3"/>
        <v>3.2297701877261613E-3</v>
      </c>
      <c r="J60" s="175">
        <f t="shared" si="3"/>
        <v>1.2647071781448638E-3</v>
      </c>
      <c r="K60" s="175">
        <f t="shared" si="3"/>
        <v>1.8945982168981441E-3</v>
      </c>
      <c r="L60" s="784">
        <f t="shared" si="3"/>
        <v>3.8189993607298679E-3</v>
      </c>
      <c r="M60" s="746"/>
    </row>
    <row r="61" spans="1:23" x14ac:dyDescent="0.25">
      <c r="A61" s="693"/>
      <c r="B61" s="782">
        <v>40</v>
      </c>
      <c r="C61" s="919">
        <v>4388798127.21</v>
      </c>
      <c r="D61" s="919">
        <v>15365824.890000001</v>
      </c>
      <c r="E61" s="919">
        <v>9289337.2599999998</v>
      </c>
      <c r="F61" s="919">
        <v>6154246.5</v>
      </c>
      <c r="G61" s="919">
        <v>14834278.34</v>
      </c>
      <c r="H61" s="175">
        <f t="shared" si="1"/>
        <v>0.9895999575129657</v>
      </c>
      <c r="I61" s="175">
        <f t="shared" si="3"/>
        <v>3.5011464288443356E-3</v>
      </c>
      <c r="J61" s="175">
        <f t="shared" si="3"/>
        <v>2.1166016277684931E-3</v>
      </c>
      <c r="K61" s="175">
        <f t="shared" si="3"/>
        <v>1.4022623783592233E-3</v>
      </c>
      <c r="L61" s="784">
        <f t="shared" si="3"/>
        <v>3.3800320520621188E-3</v>
      </c>
      <c r="M61" s="746"/>
    </row>
    <row r="62" spans="1:23" x14ac:dyDescent="0.25">
      <c r="A62" s="693"/>
      <c r="B62" s="782">
        <v>41</v>
      </c>
      <c r="C62" s="919">
        <v>4235065840.7600002</v>
      </c>
      <c r="D62" s="919">
        <v>6631292.4199999999</v>
      </c>
      <c r="E62" s="919">
        <v>15929544.390000001</v>
      </c>
      <c r="F62" s="919">
        <v>8485011.7200000007</v>
      </c>
      <c r="G62" s="919">
        <v>17474893.960000001</v>
      </c>
      <c r="H62" s="175">
        <f t="shared" si="1"/>
        <v>0.98854309606641377</v>
      </c>
      <c r="I62" s="175">
        <f t="shared" si="3"/>
        <v>1.5658062163231886E-3</v>
      </c>
      <c r="J62" s="175">
        <f t="shared" si="3"/>
        <v>3.7613451570664078E-3</v>
      </c>
      <c r="K62" s="175">
        <f t="shared" si="3"/>
        <v>2.0035135317937182E-3</v>
      </c>
      <c r="L62" s="784">
        <f t="shared" si="3"/>
        <v>4.1262390284029348E-3</v>
      </c>
      <c r="M62" s="746"/>
    </row>
    <row r="63" spans="1:23" x14ac:dyDescent="0.25">
      <c r="A63" s="693"/>
      <c r="B63" s="782">
        <v>42</v>
      </c>
      <c r="C63" s="919">
        <v>4083275253.1399999</v>
      </c>
      <c r="D63" s="919">
        <v>16030069.33</v>
      </c>
      <c r="E63" s="919">
        <v>9462242.75</v>
      </c>
      <c r="F63" s="919">
        <v>3071734.69</v>
      </c>
      <c r="G63" s="919">
        <v>17231070.120000001</v>
      </c>
      <c r="H63" s="175">
        <f t="shared" si="1"/>
        <v>0.98878470980990474</v>
      </c>
      <c r="I63" s="175">
        <f t="shared" ref="I63:I100" si="4">IF(ISNUMBER($C63),D63/$C63,"")</f>
        <v>3.9257871037895447E-3</v>
      </c>
      <c r="J63" s="175">
        <f t="shared" ref="J63:J100" si="5">IF(ISNUMBER($C63),E63/$C63,"")</f>
        <v>2.3173168996441337E-3</v>
      </c>
      <c r="K63" s="175">
        <f t="shared" ref="K63:L100" si="6">IF(ISNUMBER($C63),F63/$C63,"")</f>
        <v>7.5227225684525308E-4</v>
      </c>
      <c r="L63" s="784">
        <f t="shared" si="3"/>
        <v>4.2199139298163824E-3</v>
      </c>
      <c r="M63" s="746"/>
    </row>
    <row r="64" spans="1:23" x14ac:dyDescent="0.25">
      <c r="A64" s="693"/>
      <c r="B64" s="782">
        <v>43</v>
      </c>
      <c r="C64" s="919">
        <v>3935860848.1199999</v>
      </c>
      <c r="D64" s="919">
        <v>16291718.09</v>
      </c>
      <c r="E64" s="919">
        <v>10046483.189999999</v>
      </c>
      <c r="F64" s="919">
        <v>5993556.8399999999</v>
      </c>
      <c r="G64" s="919">
        <v>13887400.58</v>
      </c>
      <c r="H64" s="175">
        <f t="shared" si="1"/>
        <v>0.98825691240530589</v>
      </c>
      <c r="I64" s="175">
        <f t="shared" si="4"/>
        <v>4.1393023581567647E-3</v>
      </c>
      <c r="J64" s="175">
        <f t="shared" si="5"/>
        <v>2.5525504019784629E-3</v>
      </c>
      <c r="K64" s="175">
        <f t="shared" si="6"/>
        <v>1.5228070989508882E-3</v>
      </c>
      <c r="L64" s="784">
        <f t="shared" si="6"/>
        <v>3.5284277356079407E-3</v>
      </c>
      <c r="M64" s="746"/>
    </row>
    <row r="65" spans="1:13" x14ac:dyDescent="0.25">
      <c r="A65" s="693"/>
      <c r="B65" s="782">
        <v>44</v>
      </c>
      <c r="C65" s="919">
        <v>3793061840.3000002</v>
      </c>
      <c r="D65" s="919">
        <v>14747177.029999999</v>
      </c>
      <c r="E65" s="919">
        <v>6049496.5899999999</v>
      </c>
      <c r="F65" s="919">
        <v>10376732.050000001</v>
      </c>
      <c r="G65" s="919">
        <v>14441462.92</v>
      </c>
      <c r="H65" s="175">
        <f t="shared" si="1"/>
        <v>0.98797413000089851</v>
      </c>
      <c r="I65" s="175">
        <f t="shared" si="4"/>
        <v>3.8879347743071909E-3</v>
      </c>
      <c r="J65" s="175">
        <f t="shared" si="5"/>
        <v>1.5948847777081151E-3</v>
      </c>
      <c r="K65" s="175">
        <f t="shared" si="6"/>
        <v>2.7357139131639588E-3</v>
      </c>
      <c r="L65" s="784">
        <f t="shared" si="6"/>
        <v>3.8073365339221042E-3</v>
      </c>
      <c r="M65" s="746"/>
    </row>
    <row r="66" spans="1:13" x14ac:dyDescent="0.25">
      <c r="A66" s="693"/>
      <c r="B66" s="782">
        <v>45</v>
      </c>
      <c r="C66" s="919">
        <v>3654297170.9899998</v>
      </c>
      <c r="D66" s="919">
        <v>6425246.8099999996</v>
      </c>
      <c r="E66" s="919">
        <v>14035979.77</v>
      </c>
      <c r="F66" s="919">
        <v>7586072.7300000004</v>
      </c>
      <c r="G66" s="919">
        <v>18244317.640000001</v>
      </c>
      <c r="H66" s="175">
        <f t="shared" si="1"/>
        <v>0.98733227901729215</v>
      </c>
      <c r="I66" s="175">
        <f t="shared" si="4"/>
        <v>1.7582715661461411E-3</v>
      </c>
      <c r="J66" s="175">
        <f t="shared" si="5"/>
        <v>3.8409519295327199E-3</v>
      </c>
      <c r="K66" s="175">
        <f t="shared" si="6"/>
        <v>2.0759320807904706E-3</v>
      </c>
      <c r="L66" s="784">
        <f t="shared" si="6"/>
        <v>4.9925654062385307E-3</v>
      </c>
      <c r="M66" s="746"/>
    </row>
    <row r="67" spans="1:13" x14ac:dyDescent="0.25">
      <c r="A67" s="693"/>
      <c r="B67" s="782">
        <v>46</v>
      </c>
      <c r="C67" s="919">
        <v>3510744344.6199999</v>
      </c>
      <c r="D67" s="919">
        <v>15435599.689999999</v>
      </c>
      <c r="E67" s="919">
        <v>10147966.119999999</v>
      </c>
      <c r="F67" s="919">
        <v>6202643.9100000001</v>
      </c>
      <c r="G67" s="919">
        <v>15393067.289999999</v>
      </c>
      <c r="H67" s="175">
        <f t="shared" si="1"/>
        <v>0.98656146036885339</v>
      </c>
      <c r="I67" s="175">
        <f t="shared" si="4"/>
        <v>4.3966743729585743E-3</v>
      </c>
      <c r="J67" s="175">
        <f t="shared" si="5"/>
        <v>2.8905454581308757E-3</v>
      </c>
      <c r="K67" s="175">
        <f t="shared" si="6"/>
        <v>1.7667603508370443E-3</v>
      </c>
      <c r="L67" s="784">
        <f t="shared" si="6"/>
        <v>4.3845594492201998E-3</v>
      </c>
      <c r="M67" s="746"/>
    </row>
    <row r="68" spans="1:13" x14ac:dyDescent="0.25">
      <c r="A68" s="693"/>
      <c r="B68" s="782">
        <v>47</v>
      </c>
      <c r="C68" s="919">
        <v>3376381319.3000002</v>
      </c>
      <c r="D68" s="919">
        <v>6973267.4199999999</v>
      </c>
      <c r="E68" s="919">
        <v>14726206.630000001</v>
      </c>
      <c r="F68" s="919">
        <v>7310479.3099999996</v>
      </c>
      <c r="G68" s="919">
        <v>17943881.370000001</v>
      </c>
      <c r="H68" s="175">
        <f t="shared" si="1"/>
        <v>0.98609344434480684</v>
      </c>
      <c r="I68" s="175">
        <f t="shared" si="4"/>
        <v>2.0653080207912403E-3</v>
      </c>
      <c r="J68" s="175">
        <f t="shared" si="5"/>
        <v>4.3615353946612504E-3</v>
      </c>
      <c r="K68" s="175">
        <f t="shared" si="6"/>
        <v>2.1651817785544513E-3</v>
      </c>
      <c r="L68" s="784">
        <f t="shared" si="6"/>
        <v>5.3145304611862294E-3</v>
      </c>
      <c r="M68" s="746"/>
    </row>
    <row r="69" spans="1:13" x14ac:dyDescent="0.25">
      <c r="A69" s="693"/>
      <c r="B69" s="782">
        <v>48</v>
      </c>
      <c r="C69" s="919">
        <v>3248356378.75</v>
      </c>
      <c r="D69" s="919">
        <v>15239942.01</v>
      </c>
      <c r="E69" s="919">
        <v>5528815.5300000003</v>
      </c>
      <c r="F69" s="919">
        <v>8034085.75</v>
      </c>
      <c r="G69" s="919">
        <v>18782753.739999998</v>
      </c>
      <c r="H69" s="175">
        <f t="shared" si="1"/>
        <v>0.98535086933770744</v>
      </c>
      <c r="I69" s="175">
        <f t="shared" si="4"/>
        <v>4.6915855999348447E-3</v>
      </c>
      <c r="J69" s="175">
        <f t="shared" si="5"/>
        <v>1.7020347786247344E-3</v>
      </c>
      <c r="K69" s="175">
        <f t="shared" si="6"/>
        <v>2.4732771941395164E-3</v>
      </c>
      <c r="L69" s="784">
        <f t="shared" si="6"/>
        <v>5.7822330895933869E-3</v>
      </c>
      <c r="M69" s="746"/>
    </row>
    <row r="70" spans="1:13" x14ac:dyDescent="0.25">
      <c r="A70" s="693"/>
      <c r="B70" s="782">
        <v>49</v>
      </c>
      <c r="C70" s="919">
        <v>3119386057.2399998</v>
      </c>
      <c r="D70" s="919">
        <v>14964425.640000001</v>
      </c>
      <c r="E70" s="919">
        <v>5292089.67</v>
      </c>
      <c r="F70" s="919">
        <v>7020435.3899999997</v>
      </c>
      <c r="G70" s="919">
        <v>19350513.329999998</v>
      </c>
      <c r="H70" s="175">
        <f t="shared" si="1"/>
        <v>0.98505235864545238</v>
      </c>
      <c r="I70" s="175">
        <f t="shared" si="4"/>
        <v>4.797234252319627E-3</v>
      </c>
      <c r="J70" s="175">
        <f t="shared" si="5"/>
        <v>1.6965164211455077E-3</v>
      </c>
      <c r="K70" s="175">
        <f t="shared" si="6"/>
        <v>2.2505824098642052E-3</v>
      </c>
      <c r="L70" s="784">
        <f t="shared" si="6"/>
        <v>6.2033082712183215E-3</v>
      </c>
      <c r="M70" s="746"/>
    </row>
    <row r="71" spans="1:13" x14ac:dyDescent="0.25">
      <c r="A71" s="693"/>
      <c r="B71" s="782">
        <v>50</v>
      </c>
      <c r="C71" s="919">
        <v>2991952490.29</v>
      </c>
      <c r="D71" s="919">
        <v>7345879.4800000004</v>
      </c>
      <c r="E71" s="919">
        <v>13004680.25</v>
      </c>
      <c r="F71" s="919">
        <v>7161589.0700000003</v>
      </c>
      <c r="G71" s="919">
        <v>19278925.940000001</v>
      </c>
      <c r="H71" s="175">
        <f t="shared" si="1"/>
        <v>0.98436102348153764</v>
      </c>
      <c r="I71" s="175">
        <f t="shared" si="4"/>
        <v>2.4552126091039596E-3</v>
      </c>
      <c r="J71" s="175">
        <f t="shared" si="5"/>
        <v>4.3465530593166267E-3</v>
      </c>
      <c r="K71" s="175">
        <f t="shared" si="6"/>
        <v>2.3936172426674636E-3</v>
      </c>
      <c r="L71" s="784">
        <f t="shared" si="6"/>
        <v>6.4435936073742135E-3</v>
      </c>
      <c r="M71" s="746"/>
    </row>
    <row r="72" spans="1:13" x14ac:dyDescent="0.25">
      <c r="A72" s="693"/>
      <c r="B72" s="782">
        <v>51</v>
      </c>
      <c r="C72" s="919">
        <v>2880077110.1599998</v>
      </c>
      <c r="D72" s="919">
        <v>15494983.699999999</v>
      </c>
      <c r="E72" s="919">
        <v>8860246.0299999993</v>
      </c>
      <c r="F72" s="919">
        <v>5990033.7699999996</v>
      </c>
      <c r="G72" s="919">
        <v>17242890.370000001</v>
      </c>
      <c r="H72" s="175">
        <f t="shared" si="1"/>
        <v>0.9834767778605219</v>
      </c>
      <c r="I72" s="175">
        <f t="shared" si="4"/>
        <v>5.3800586259786605E-3</v>
      </c>
      <c r="J72" s="175">
        <f t="shared" si="5"/>
        <v>3.0763919475432994E-3</v>
      </c>
      <c r="K72" s="175">
        <f t="shared" si="6"/>
        <v>2.0798171510301089E-3</v>
      </c>
      <c r="L72" s="784">
        <f t="shared" si="6"/>
        <v>5.9869544149260953E-3</v>
      </c>
      <c r="M72" s="746"/>
    </row>
    <row r="73" spans="1:13" x14ac:dyDescent="0.25">
      <c r="A73" s="693"/>
      <c r="B73" s="782">
        <v>52</v>
      </c>
      <c r="C73" s="919">
        <v>2758285098.3899999</v>
      </c>
      <c r="D73" s="919">
        <v>14788971.65</v>
      </c>
      <c r="E73" s="919">
        <v>9496805.6600000001</v>
      </c>
      <c r="F73" s="919">
        <v>3514357.39</v>
      </c>
      <c r="G73" s="919">
        <v>20512444.559999999</v>
      </c>
      <c r="H73" s="175">
        <f t="shared" si="1"/>
        <v>0.98248455923276401</v>
      </c>
      <c r="I73" s="175">
        <f t="shared" si="4"/>
        <v>5.3616544782235402E-3</v>
      </c>
      <c r="J73" s="175">
        <f t="shared" si="5"/>
        <v>3.4430109003392175E-3</v>
      </c>
      <c r="K73" s="175">
        <f t="shared" si="6"/>
        <v>1.2741095516381961E-3</v>
      </c>
      <c r="L73" s="784">
        <f t="shared" si="6"/>
        <v>7.4366658370351316E-3</v>
      </c>
      <c r="M73" s="746"/>
    </row>
    <row r="74" spans="1:13" x14ac:dyDescent="0.25">
      <c r="A74" s="693"/>
      <c r="B74" s="782">
        <v>53</v>
      </c>
      <c r="C74" s="919">
        <v>2636239222.04</v>
      </c>
      <c r="D74" s="919">
        <v>5719640.3200000003</v>
      </c>
      <c r="E74" s="919">
        <v>12410277.949999999</v>
      </c>
      <c r="F74" s="919">
        <v>7142135.0899999999</v>
      </c>
      <c r="G74" s="919">
        <v>21748215.34</v>
      </c>
      <c r="H74" s="175">
        <f t="shared" si="1"/>
        <v>0.98216388394994947</v>
      </c>
      <c r="I74" s="175">
        <f t="shared" si="4"/>
        <v>2.1696211300482712E-3</v>
      </c>
      <c r="J74" s="175">
        <f t="shared" si="5"/>
        <v>4.7075689665206323E-3</v>
      </c>
      <c r="K74" s="175">
        <f t="shared" si="6"/>
        <v>2.7092135760248665E-3</v>
      </c>
      <c r="L74" s="784">
        <f t="shared" si="6"/>
        <v>8.2497123774566208E-3</v>
      </c>
      <c r="M74" s="746"/>
    </row>
    <row r="75" spans="1:13" x14ac:dyDescent="0.25">
      <c r="A75" s="693"/>
      <c r="B75" s="782">
        <v>54</v>
      </c>
      <c r="C75" s="919">
        <v>2512772655.4200001</v>
      </c>
      <c r="D75" s="919">
        <v>15299594.640000001</v>
      </c>
      <c r="E75" s="919">
        <v>7860734.8899999997</v>
      </c>
      <c r="F75" s="919">
        <v>5776582.8300000001</v>
      </c>
      <c r="G75" s="919">
        <v>18473381.52</v>
      </c>
      <c r="H75" s="175">
        <f t="shared" si="1"/>
        <v>0.98113227880853582</v>
      </c>
      <c r="I75" s="175">
        <f t="shared" si="4"/>
        <v>6.0887301551133498E-3</v>
      </c>
      <c r="J75" s="175">
        <f t="shared" si="5"/>
        <v>3.128311219498729E-3</v>
      </c>
      <c r="K75" s="175">
        <f t="shared" si="6"/>
        <v>2.2988879704417455E-3</v>
      </c>
      <c r="L75" s="784">
        <f t="shared" si="6"/>
        <v>7.3517918464104928E-3</v>
      </c>
      <c r="M75" s="746"/>
    </row>
    <row r="76" spans="1:13" x14ac:dyDescent="0.25">
      <c r="A76" s="693"/>
      <c r="B76" s="782">
        <v>55</v>
      </c>
      <c r="C76" s="919">
        <v>2397947524.3200002</v>
      </c>
      <c r="D76" s="919">
        <v>6945677.4299999997</v>
      </c>
      <c r="E76" s="919">
        <v>15320890.460000001</v>
      </c>
      <c r="F76" s="919">
        <v>4956266.66</v>
      </c>
      <c r="G76" s="919">
        <v>17817755.23</v>
      </c>
      <c r="H76" s="175">
        <f t="shared" si="1"/>
        <v>0.98121702442476422</v>
      </c>
      <c r="I76" s="175">
        <f t="shared" si="4"/>
        <v>2.8965093520841854E-3</v>
      </c>
      <c r="J76" s="175">
        <f t="shared" si="5"/>
        <v>6.3891683636173955E-3</v>
      </c>
      <c r="K76" s="175">
        <f t="shared" si="6"/>
        <v>2.0668786992765727E-3</v>
      </c>
      <c r="L76" s="784">
        <f t="shared" si="6"/>
        <v>7.4304191602577643E-3</v>
      </c>
      <c r="M76" s="746"/>
    </row>
    <row r="77" spans="1:13" x14ac:dyDescent="0.25">
      <c r="A77" s="693"/>
      <c r="B77" s="782">
        <v>56</v>
      </c>
      <c r="C77" s="919">
        <v>2283302186.8000002</v>
      </c>
      <c r="D77" s="919">
        <v>11752662.4</v>
      </c>
      <c r="E77" s="919">
        <v>4800386.6500000004</v>
      </c>
      <c r="F77" s="919">
        <v>8718275.9499999993</v>
      </c>
      <c r="G77" s="919">
        <v>17070849.219999999</v>
      </c>
      <c r="H77" s="175">
        <f t="shared" si="1"/>
        <v>0.98145572913441581</v>
      </c>
      <c r="I77" s="175">
        <f t="shared" si="4"/>
        <v>5.1472216283693526E-3</v>
      </c>
      <c r="J77" s="175">
        <f t="shared" si="5"/>
        <v>2.1023877950765864E-3</v>
      </c>
      <c r="K77" s="175">
        <f t="shared" si="6"/>
        <v>3.8182751281898779E-3</v>
      </c>
      <c r="L77" s="784">
        <f t="shared" si="6"/>
        <v>7.4763863139484105E-3</v>
      </c>
      <c r="M77" s="746"/>
    </row>
    <row r="78" spans="1:13" x14ac:dyDescent="0.25">
      <c r="A78" s="693"/>
      <c r="B78" s="782">
        <v>57</v>
      </c>
      <c r="C78" s="919">
        <v>2178484312.4899998</v>
      </c>
      <c r="D78" s="919">
        <v>10626117.34</v>
      </c>
      <c r="E78" s="919">
        <v>8505505.25</v>
      </c>
      <c r="F78" s="919">
        <v>3265212.5</v>
      </c>
      <c r="G78" s="919">
        <v>19798568.59</v>
      </c>
      <c r="H78" s="175">
        <f t="shared" si="1"/>
        <v>0.98063084345474538</v>
      </c>
      <c r="I78" s="175">
        <f t="shared" si="4"/>
        <v>4.877757108039206E-3</v>
      </c>
      <c r="J78" s="175">
        <f t="shared" si="5"/>
        <v>3.9043224691750191E-3</v>
      </c>
      <c r="K78" s="175">
        <f t="shared" si="6"/>
        <v>1.4988460009922558E-3</v>
      </c>
      <c r="L78" s="784">
        <f t="shared" si="6"/>
        <v>9.088230967048052E-3</v>
      </c>
      <c r="M78" s="746"/>
    </row>
    <row r="79" spans="1:13" x14ac:dyDescent="0.25">
      <c r="A79" s="693"/>
      <c r="B79" s="782">
        <v>58</v>
      </c>
      <c r="C79" s="919">
        <v>2069497266.47</v>
      </c>
      <c r="D79" s="919">
        <v>11637071.24</v>
      </c>
      <c r="E79" s="919">
        <v>5253755.45</v>
      </c>
      <c r="F79" s="919">
        <v>6109651.2199999997</v>
      </c>
      <c r="G79" s="919">
        <v>20513848.120000001</v>
      </c>
      <c r="H79" s="175">
        <f t="shared" si="1"/>
        <v>0.97897347982284433</v>
      </c>
      <c r="I79" s="175">
        <f t="shared" si="4"/>
        <v>5.6231392176949724E-3</v>
      </c>
      <c r="J79" s="175">
        <f t="shared" si="5"/>
        <v>2.5386626670744431E-3</v>
      </c>
      <c r="K79" s="175">
        <f t="shared" si="6"/>
        <v>2.9522393283569802E-3</v>
      </c>
      <c r="L79" s="784">
        <f t="shared" si="6"/>
        <v>9.9124789640292945E-3</v>
      </c>
      <c r="M79" s="746"/>
    </row>
    <row r="80" spans="1:13" x14ac:dyDescent="0.25">
      <c r="A80" s="693"/>
      <c r="B80" s="782">
        <v>59</v>
      </c>
      <c r="C80" s="919"/>
      <c r="D80" s="919"/>
      <c r="E80" s="919"/>
      <c r="F80" s="919"/>
      <c r="G80" s="919"/>
      <c r="H80" s="175" t="str">
        <f t="shared" si="1"/>
        <v/>
      </c>
      <c r="I80" s="175" t="str">
        <f t="shared" si="4"/>
        <v/>
      </c>
      <c r="J80" s="175" t="str">
        <f t="shared" si="5"/>
        <v/>
      </c>
      <c r="K80" s="175" t="str">
        <f t="shared" si="6"/>
        <v/>
      </c>
      <c r="L80" s="784" t="str">
        <f t="shared" si="6"/>
        <v/>
      </c>
      <c r="M80" s="746"/>
    </row>
    <row r="81" spans="1:13" x14ac:dyDescent="0.25">
      <c r="A81" s="693"/>
      <c r="B81" s="782">
        <v>60</v>
      </c>
      <c r="C81" s="919"/>
      <c r="D81" s="919"/>
      <c r="E81" s="919"/>
      <c r="F81" s="919"/>
      <c r="G81" s="919"/>
      <c r="H81" s="175" t="str">
        <f t="shared" si="1"/>
        <v/>
      </c>
      <c r="I81" s="175" t="str">
        <f t="shared" si="4"/>
        <v/>
      </c>
      <c r="J81" s="175" t="str">
        <f t="shared" si="5"/>
        <v/>
      </c>
      <c r="K81" s="175" t="str">
        <f t="shared" si="6"/>
        <v/>
      </c>
      <c r="L81" s="784" t="str">
        <f t="shared" si="6"/>
        <v/>
      </c>
      <c r="M81" s="746"/>
    </row>
    <row r="82" spans="1:13" x14ac:dyDescent="0.25">
      <c r="A82" s="693"/>
      <c r="B82" s="782">
        <v>61</v>
      </c>
      <c r="C82" s="919"/>
      <c r="D82" s="919"/>
      <c r="E82" s="919"/>
      <c r="F82" s="919"/>
      <c r="G82" s="919"/>
      <c r="H82" s="175" t="str">
        <f t="shared" si="1"/>
        <v/>
      </c>
      <c r="I82" s="175" t="str">
        <f t="shared" si="4"/>
        <v/>
      </c>
      <c r="J82" s="175" t="str">
        <f t="shared" si="5"/>
        <v/>
      </c>
      <c r="K82" s="175" t="str">
        <f t="shared" si="6"/>
        <v/>
      </c>
      <c r="L82" s="784" t="str">
        <f t="shared" si="6"/>
        <v/>
      </c>
      <c r="M82" s="746"/>
    </row>
    <row r="83" spans="1:13" x14ac:dyDescent="0.25">
      <c r="A83" s="693"/>
      <c r="B83" s="782">
        <v>62</v>
      </c>
      <c r="C83" s="919"/>
      <c r="D83" s="919"/>
      <c r="E83" s="919"/>
      <c r="F83" s="919"/>
      <c r="G83" s="919"/>
      <c r="H83" s="175" t="str">
        <f t="shared" si="1"/>
        <v/>
      </c>
      <c r="I83" s="175" t="str">
        <f t="shared" si="4"/>
        <v/>
      </c>
      <c r="J83" s="175" t="str">
        <f t="shared" si="5"/>
        <v/>
      </c>
      <c r="K83" s="175" t="str">
        <f t="shared" si="6"/>
        <v/>
      </c>
      <c r="L83" s="784" t="str">
        <f t="shared" si="6"/>
        <v/>
      </c>
      <c r="M83" s="746"/>
    </row>
    <row r="84" spans="1:13" x14ac:dyDescent="0.25">
      <c r="A84" s="693"/>
      <c r="B84" s="782">
        <v>63</v>
      </c>
      <c r="C84" s="919"/>
      <c r="D84" s="919"/>
      <c r="E84" s="919"/>
      <c r="F84" s="919"/>
      <c r="G84" s="919"/>
      <c r="H84" s="175" t="str">
        <f t="shared" si="1"/>
        <v/>
      </c>
      <c r="I84" s="175" t="str">
        <f t="shared" si="4"/>
        <v/>
      </c>
      <c r="J84" s="175" t="str">
        <f t="shared" si="5"/>
        <v/>
      </c>
      <c r="K84" s="175" t="str">
        <f t="shared" si="6"/>
        <v/>
      </c>
      <c r="L84" s="784" t="str">
        <f t="shared" si="6"/>
        <v/>
      </c>
      <c r="M84" s="746"/>
    </row>
    <row r="85" spans="1:13" x14ac:dyDescent="0.25">
      <c r="A85" s="693"/>
      <c r="B85" s="782">
        <v>64</v>
      </c>
      <c r="C85" s="919"/>
      <c r="D85" s="919"/>
      <c r="E85" s="919"/>
      <c r="F85" s="919"/>
      <c r="G85" s="919"/>
      <c r="H85" s="175" t="str">
        <f t="shared" si="1"/>
        <v/>
      </c>
      <c r="I85" s="175" t="str">
        <f t="shared" si="4"/>
        <v/>
      </c>
      <c r="J85" s="175" t="str">
        <f t="shared" si="5"/>
        <v/>
      </c>
      <c r="K85" s="175" t="str">
        <f t="shared" si="6"/>
        <v/>
      </c>
      <c r="L85" s="784" t="str">
        <f t="shared" si="6"/>
        <v/>
      </c>
      <c r="M85" s="746"/>
    </row>
    <row r="86" spans="1:13" x14ac:dyDescent="0.25">
      <c r="A86" s="693"/>
      <c r="B86" s="782">
        <v>65</v>
      </c>
      <c r="C86" s="919"/>
      <c r="D86" s="919"/>
      <c r="E86" s="919"/>
      <c r="F86" s="919"/>
      <c r="G86" s="919"/>
      <c r="H86" s="175" t="str">
        <f t="shared" si="1"/>
        <v/>
      </c>
      <c r="I86" s="175" t="str">
        <f t="shared" si="4"/>
        <v/>
      </c>
      <c r="J86" s="175" t="str">
        <f t="shared" si="5"/>
        <v/>
      </c>
      <c r="K86" s="175" t="str">
        <f t="shared" si="6"/>
        <v/>
      </c>
      <c r="L86" s="784" t="str">
        <f t="shared" si="6"/>
        <v/>
      </c>
      <c r="M86" s="746"/>
    </row>
    <row r="87" spans="1:13" x14ac:dyDescent="0.25">
      <c r="A87" s="693"/>
      <c r="B87" s="782">
        <v>66</v>
      </c>
      <c r="C87" s="919"/>
      <c r="D87" s="919"/>
      <c r="E87" s="919"/>
      <c r="F87" s="919"/>
      <c r="G87" s="919"/>
      <c r="H87" s="175" t="str">
        <f t="shared" ref="H87:H100" si="7">IF(ISNUMBER(C87),(C87-D87-E87-F87-G87)/C87,"")</f>
        <v/>
      </c>
      <c r="I87" s="175" t="str">
        <f t="shared" si="4"/>
        <v/>
      </c>
      <c r="J87" s="175" t="str">
        <f t="shared" si="5"/>
        <v/>
      </c>
      <c r="K87" s="175" t="str">
        <f t="shared" si="6"/>
        <v/>
      </c>
      <c r="L87" s="784" t="str">
        <f t="shared" si="6"/>
        <v/>
      </c>
      <c r="M87" s="746"/>
    </row>
    <row r="88" spans="1:13" x14ac:dyDescent="0.25">
      <c r="A88" s="693"/>
      <c r="B88" s="782">
        <v>67</v>
      </c>
      <c r="C88" s="919"/>
      <c r="D88" s="919"/>
      <c r="E88" s="919"/>
      <c r="F88" s="919"/>
      <c r="G88" s="919"/>
      <c r="H88" s="175" t="str">
        <f t="shared" si="7"/>
        <v/>
      </c>
      <c r="I88" s="175" t="str">
        <f t="shared" si="4"/>
        <v/>
      </c>
      <c r="J88" s="175" t="str">
        <f t="shared" si="5"/>
        <v/>
      </c>
      <c r="K88" s="175" t="str">
        <f t="shared" si="6"/>
        <v/>
      </c>
      <c r="L88" s="784" t="str">
        <f t="shared" si="6"/>
        <v/>
      </c>
      <c r="M88" s="746"/>
    </row>
    <row r="89" spans="1:13" x14ac:dyDescent="0.25">
      <c r="A89" s="693"/>
      <c r="B89" s="782">
        <v>68</v>
      </c>
      <c r="C89" s="919"/>
      <c r="D89" s="919"/>
      <c r="E89" s="919"/>
      <c r="F89" s="919"/>
      <c r="G89" s="919"/>
      <c r="H89" s="175" t="str">
        <f t="shared" si="7"/>
        <v/>
      </c>
      <c r="I89" s="175" t="str">
        <f t="shared" si="4"/>
        <v/>
      </c>
      <c r="J89" s="175" t="str">
        <f t="shared" si="5"/>
        <v/>
      </c>
      <c r="K89" s="175" t="str">
        <f t="shared" si="6"/>
        <v/>
      </c>
      <c r="L89" s="784" t="str">
        <f t="shared" si="6"/>
        <v/>
      </c>
      <c r="M89" s="746"/>
    </row>
    <row r="90" spans="1:13" x14ac:dyDescent="0.25">
      <c r="A90" s="693"/>
      <c r="B90" s="782">
        <v>69</v>
      </c>
      <c r="C90" s="919"/>
      <c r="D90" s="919"/>
      <c r="E90" s="919"/>
      <c r="F90" s="919"/>
      <c r="G90" s="919"/>
      <c r="H90" s="175" t="str">
        <f t="shared" si="7"/>
        <v/>
      </c>
      <c r="I90" s="175" t="str">
        <f t="shared" si="4"/>
        <v/>
      </c>
      <c r="J90" s="175" t="str">
        <f t="shared" si="5"/>
        <v/>
      </c>
      <c r="K90" s="175" t="str">
        <f t="shared" si="6"/>
        <v/>
      </c>
      <c r="L90" s="784" t="str">
        <f t="shared" si="6"/>
        <v/>
      </c>
      <c r="M90" s="746"/>
    </row>
    <row r="91" spans="1:13" x14ac:dyDescent="0.25">
      <c r="A91" s="693"/>
      <c r="B91" s="782">
        <v>70</v>
      </c>
      <c r="C91" s="919"/>
      <c r="D91" s="919"/>
      <c r="E91" s="919"/>
      <c r="F91" s="919"/>
      <c r="G91" s="919"/>
      <c r="H91" s="175" t="str">
        <f t="shared" si="7"/>
        <v/>
      </c>
      <c r="I91" s="175" t="str">
        <f t="shared" si="4"/>
        <v/>
      </c>
      <c r="J91" s="175" t="str">
        <f t="shared" si="5"/>
        <v/>
      </c>
      <c r="K91" s="175" t="str">
        <f t="shared" si="6"/>
        <v/>
      </c>
      <c r="L91" s="784" t="str">
        <f t="shared" si="6"/>
        <v/>
      </c>
      <c r="M91" s="746"/>
    </row>
    <row r="92" spans="1:13" x14ac:dyDescent="0.25">
      <c r="A92" s="693"/>
      <c r="B92" s="782">
        <v>71</v>
      </c>
      <c r="C92" s="919"/>
      <c r="D92" s="919"/>
      <c r="E92" s="919"/>
      <c r="F92" s="919"/>
      <c r="G92" s="919"/>
      <c r="H92" s="175" t="str">
        <f t="shared" si="7"/>
        <v/>
      </c>
      <c r="I92" s="175" t="str">
        <f t="shared" si="4"/>
        <v/>
      </c>
      <c r="J92" s="175" t="str">
        <f t="shared" si="5"/>
        <v/>
      </c>
      <c r="K92" s="175" t="str">
        <f t="shared" si="6"/>
        <v/>
      </c>
      <c r="L92" s="784" t="str">
        <f t="shared" si="6"/>
        <v/>
      </c>
      <c r="M92" s="746"/>
    </row>
    <row r="93" spans="1:13" x14ac:dyDescent="0.25">
      <c r="A93" s="693"/>
      <c r="B93" s="782">
        <v>72</v>
      </c>
      <c r="C93" s="919"/>
      <c r="D93" s="919"/>
      <c r="E93" s="919"/>
      <c r="F93" s="919"/>
      <c r="G93" s="919"/>
      <c r="H93" s="175" t="str">
        <f t="shared" si="7"/>
        <v/>
      </c>
      <c r="I93" s="175" t="str">
        <f t="shared" si="4"/>
        <v/>
      </c>
      <c r="J93" s="175" t="str">
        <f t="shared" si="5"/>
        <v/>
      </c>
      <c r="K93" s="175" t="str">
        <f t="shared" si="6"/>
        <v/>
      </c>
      <c r="L93" s="784" t="str">
        <f t="shared" si="6"/>
        <v/>
      </c>
      <c r="M93" s="746"/>
    </row>
    <row r="94" spans="1:13" x14ac:dyDescent="0.25">
      <c r="A94" s="693"/>
      <c r="B94" s="782">
        <v>73</v>
      </c>
      <c r="C94" s="919"/>
      <c r="D94" s="919"/>
      <c r="E94" s="919"/>
      <c r="F94" s="919"/>
      <c r="G94" s="919"/>
      <c r="H94" s="175" t="str">
        <f t="shared" si="7"/>
        <v/>
      </c>
      <c r="I94" s="175" t="str">
        <f t="shared" si="4"/>
        <v/>
      </c>
      <c r="J94" s="175" t="str">
        <f t="shared" si="5"/>
        <v/>
      </c>
      <c r="K94" s="175" t="str">
        <f t="shared" si="6"/>
        <v/>
      </c>
      <c r="L94" s="784" t="str">
        <f t="shared" si="6"/>
        <v/>
      </c>
      <c r="M94" s="746"/>
    </row>
    <row r="95" spans="1:13" x14ac:dyDescent="0.25">
      <c r="A95" s="693"/>
      <c r="B95" s="782">
        <v>74</v>
      </c>
      <c r="C95" s="919"/>
      <c r="D95" s="919"/>
      <c r="E95" s="919"/>
      <c r="F95" s="919"/>
      <c r="G95" s="919"/>
      <c r="H95" s="175" t="str">
        <f t="shared" si="7"/>
        <v/>
      </c>
      <c r="I95" s="175" t="str">
        <f t="shared" si="4"/>
        <v/>
      </c>
      <c r="J95" s="175" t="str">
        <f t="shared" si="5"/>
        <v/>
      </c>
      <c r="K95" s="175" t="str">
        <f t="shared" si="6"/>
        <v/>
      </c>
      <c r="L95" s="784" t="str">
        <f t="shared" si="6"/>
        <v/>
      </c>
      <c r="M95" s="746"/>
    </row>
    <row r="96" spans="1:13" x14ac:dyDescent="0.25">
      <c r="A96" s="693"/>
      <c r="B96" s="782">
        <v>75</v>
      </c>
      <c r="C96" s="919"/>
      <c r="D96" s="919"/>
      <c r="E96" s="919"/>
      <c r="F96" s="919"/>
      <c r="G96" s="919"/>
      <c r="H96" s="175" t="str">
        <f t="shared" si="7"/>
        <v/>
      </c>
      <c r="I96" s="175" t="str">
        <f t="shared" si="4"/>
        <v/>
      </c>
      <c r="J96" s="175" t="str">
        <f t="shared" si="5"/>
        <v/>
      </c>
      <c r="K96" s="175" t="str">
        <f t="shared" si="6"/>
        <v/>
      </c>
      <c r="L96" s="784" t="str">
        <f t="shared" si="6"/>
        <v/>
      </c>
      <c r="M96" s="746"/>
    </row>
    <row r="97" spans="1:13" x14ac:dyDescent="0.25">
      <c r="A97" s="693"/>
      <c r="B97" s="782">
        <v>76</v>
      </c>
      <c r="C97" s="919"/>
      <c r="D97" s="919"/>
      <c r="E97" s="919"/>
      <c r="F97" s="919"/>
      <c r="G97" s="919"/>
      <c r="H97" s="175" t="str">
        <f t="shared" si="7"/>
        <v/>
      </c>
      <c r="I97" s="175" t="str">
        <f t="shared" si="4"/>
        <v/>
      </c>
      <c r="J97" s="175" t="str">
        <f t="shared" si="5"/>
        <v/>
      </c>
      <c r="K97" s="175" t="str">
        <f t="shared" si="6"/>
        <v/>
      </c>
      <c r="L97" s="784" t="str">
        <f t="shared" si="6"/>
        <v/>
      </c>
      <c r="M97" s="746"/>
    </row>
    <row r="98" spans="1:13" x14ac:dyDescent="0.25">
      <c r="A98" s="693"/>
      <c r="B98" s="782">
        <v>77</v>
      </c>
      <c r="C98" s="919"/>
      <c r="D98" s="919"/>
      <c r="E98" s="919"/>
      <c r="F98" s="919"/>
      <c r="G98" s="919"/>
      <c r="H98" s="175" t="str">
        <f t="shared" si="7"/>
        <v/>
      </c>
      <c r="I98" s="175" t="str">
        <f t="shared" si="4"/>
        <v/>
      </c>
      <c r="J98" s="175" t="str">
        <f t="shared" si="5"/>
        <v/>
      </c>
      <c r="K98" s="175" t="str">
        <f t="shared" si="6"/>
        <v/>
      </c>
      <c r="L98" s="784" t="str">
        <f t="shared" si="6"/>
        <v/>
      </c>
      <c r="M98" s="746"/>
    </row>
    <row r="99" spans="1:13" x14ac:dyDescent="0.25">
      <c r="A99" s="693"/>
      <c r="B99" s="782">
        <v>78</v>
      </c>
      <c r="C99" s="919"/>
      <c r="D99" s="919"/>
      <c r="E99" s="919"/>
      <c r="F99" s="919"/>
      <c r="G99" s="919"/>
      <c r="H99" s="175" t="str">
        <f t="shared" si="7"/>
        <v/>
      </c>
      <c r="I99" s="175" t="str">
        <f t="shared" si="4"/>
        <v/>
      </c>
      <c r="J99" s="175" t="str">
        <f t="shared" si="5"/>
        <v/>
      </c>
      <c r="K99" s="175" t="str">
        <f t="shared" si="6"/>
        <v/>
      </c>
      <c r="L99" s="784" t="str">
        <f t="shared" si="6"/>
        <v/>
      </c>
      <c r="M99" s="746"/>
    </row>
    <row r="100" spans="1:13" x14ac:dyDescent="0.25">
      <c r="A100" s="693"/>
      <c r="B100" s="782">
        <v>79</v>
      </c>
      <c r="C100" s="919"/>
      <c r="D100" s="919"/>
      <c r="E100" s="919"/>
      <c r="F100" s="919"/>
      <c r="G100" s="919"/>
      <c r="H100" s="175" t="str">
        <f t="shared" si="7"/>
        <v/>
      </c>
      <c r="I100" s="175" t="str">
        <f t="shared" si="4"/>
        <v/>
      </c>
      <c r="J100" s="175" t="str">
        <f t="shared" si="5"/>
        <v/>
      </c>
      <c r="K100" s="175" t="str">
        <f t="shared" si="6"/>
        <v/>
      </c>
      <c r="L100" s="784" t="str">
        <f t="shared" si="6"/>
        <v/>
      </c>
      <c r="M100" s="746"/>
    </row>
    <row r="101" spans="1:13" x14ac:dyDescent="0.25">
      <c r="A101" s="890"/>
      <c r="B101" s="800">
        <v>80</v>
      </c>
      <c r="C101" s="920"/>
      <c r="D101" s="920"/>
      <c r="E101" s="920"/>
      <c r="F101" s="920"/>
      <c r="G101" s="920"/>
      <c r="H101" s="739"/>
      <c r="I101" s="739"/>
      <c r="J101" s="739"/>
      <c r="K101" s="739"/>
      <c r="L101" s="740"/>
      <c r="M101" s="746"/>
    </row>
    <row r="102" spans="1:13" x14ac:dyDescent="0.25">
      <c r="A102" s="738"/>
      <c r="B102" s="803"/>
      <c r="C102" s="739"/>
      <c r="D102" s="739"/>
      <c r="E102" s="739"/>
      <c r="F102" s="739"/>
      <c r="G102" s="739"/>
      <c r="H102" s="739"/>
      <c r="I102" s="739"/>
      <c r="J102" s="739"/>
      <c r="K102" s="739"/>
      <c r="L102" s="739"/>
      <c r="M102" s="804"/>
    </row>
    <row r="103" spans="1:13" x14ac:dyDescent="0.25">
      <c r="B103" s="135"/>
    </row>
    <row r="104" spans="1:13" x14ac:dyDescent="0.25">
      <c r="B104" s="135"/>
    </row>
    <row r="105" spans="1:13" x14ac:dyDescent="0.25">
      <c r="B105" s="135"/>
    </row>
    <row r="106" spans="1:13" x14ac:dyDescent="0.25">
      <c r="B106" s="135"/>
    </row>
    <row r="107" spans="1:13" x14ac:dyDescent="0.25">
      <c r="B107" s="135"/>
    </row>
    <row r="108" spans="1:13" x14ac:dyDescent="0.25">
      <c r="B108" s="135"/>
    </row>
  </sheetData>
  <mergeCells count="5">
    <mergeCell ref="B20:B21"/>
    <mergeCell ref="C20:C21"/>
    <mergeCell ref="D20:G20"/>
    <mergeCell ref="H20:H21"/>
    <mergeCell ref="I20:L20"/>
  </mergeCells>
  <pageMargins left="0.25" right="0.25" top="0.75" bottom="0.75" header="0.3" footer="0.3"/>
  <pageSetup paperSize="9" scale="56" orientation="portrait"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A1:O89"/>
  <sheetViews>
    <sheetView view="pageBreakPreview" topLeftCell="A3" zoomScale="90" zoomScaleNormal="85" zoomScaleSheetLayoutView="90" workbookViewId="0">
      <selection activeCell="B3" sqref="B3"/>
    </sheetView>
  </sheetViews>
  <sheetFormatPr baseColWidth="10" defaultColWidth="9.1796875" defaultRowHeight="12.5" x14ac:dyDescent="0.25"/>
  <cols>
    <col min="1" max="1" width="1.1796875" style="808" customWidth="1"/>
    <col min="2" max="2" width="55.1796875" style="808" customWidth="1"/>
    <col min="3" max="3" width="8.81640625" style="808" customWidth="1"/>
    <col min="4" max="4" width="19.54296875" style="808" customWidth="1"/>
    <col min="5" max="5" width="7.1796875" style="808" customWidth="1"/>
    <col min="6" max="6" width="18.81640625" style="808" customWidth="1"/>
    <col min="7" max="7" width="3.81640625" style="808" customWidth="1"/>
    <col min="8" max="8" width="21.54296875" style="808" customWidth="1"/>
    <col min="9" max="9" width="2.81640625" style="808" customWidth="1"/>
    <col min="10" max="10" width="13.54296875" style="808" customWidth="1"/>
    <col min="11" max="11" width="4.81640625" style="808" customWidth="1"/>
    <col min="12" max="12" width="3.1796875" style="808" customWidth="1"/>
    <col min="13" max="13" width="4.81640625" style="808" customWidth="1"/>
    <col min="14" max="14" width="18.81640625" style="808" customWidth="1"/>
    <col min="15" max="15" width="2" style="808" customWidth="1"/>
    <col min="16" max="16384" width="9.1796875" style="808"/>
  </cols>
  <sheetData>
    <row r="1" spans="1:15" ht="6" customHeight="1" x14ac:dyDescent="0.25">
      <c r="A1" s="805"/>
      <c r="B1" s="806"/>
      <c r="C1" s="806"/>
      <c r="D1" s="806"/>
      <c r="E1" s="806"/>
      <c r="F1" s="806"/>
      <c r="G1" s="806"/>
      <c r="H1" s="806"/>
      <c r="I1" s="806"/>
      <c r="J1" s="806"/>
      <c r="K1" s="806"/>
      <c r="L1" s="807"/>
    </row>
    <row r="2" spans="1:15" ht="18" x14ac:dyDescent="0.25">
      <c r="A2" s="809"/>
      <c r="B2" s="810" t="str">
        <f>'Cover Sheet'!B2</f>
        <v>SC Germany Mobility 2020-1</v>
      </c>
      <c r="C2" s="810"/>
      <c r="D2" s="742" t="str">
        <f>'Cover Sheet'!D2</f>
        <v>Calculation Date</v>
      </c>
      <c r="E2" s="743"/>
      <c r="F2" s="744">
        <f>'Cover Sheet'!F2</f>
        <v>45881</v>
      </c>
      <c r="G2" s="743"/>
      <c r="H2" s="743"/>
      <c r="I2" s="743"/>
      <c r="J2" s="743"/>
      <c r="K2" s="745"/>
      <c r="L2" s="811"/>
    </row>
    <row r="3" spans="1:15" ht="18" x14ac:dyDescent="0.25">
      <c r="A3" s="809"/>
      <c r="B3" s="810" t="str">
        <f>'Cover Sheet'!B3</f>
        <v>Monthly Investor Report</v>
      </c>
      <c r="C3" s="810"/>
      <c r="D3" s="747" t="str">
        <f>'Cover Sheet'!D3</f>
        <v>Payment Date</v>
      </c>
      <c r="E3" s="748"/>
      <c r="F3" s="749">
        <f>'Cover Sheet'!F3</f>
        <v>45883</v>
      </c>
      <c r="G3" s="748"/>
      <c r="H3" s="748"/>
      <c r="I3" s="748"/>
      <c r="J3" s="748"/>
      <c r="K3" s="750"/>
      <c r="L3" s="811"/>
    </row>
    <row r="4" spans="1:15" x14ac:dyDescent="0.25">
      <c r="A4" s="809"/>
      <c r="B4" s="812"/>
      <c r="C4" s="813"/>
      <c r="D4" s="747" t="str">
        <f>'Cover Sheet'!D4</f>
        <v>Period  No</v>
      </c>
      <c r="E4" s="748"/>
      <c r="F4" s="751">
        <f>'Cover Sheet'!F4</f>
        <v>58</v>
      </c>
      <c r="G4" s="748"/>
      <c r="H4" s="752"/>
      <c r="I4" s="748"/>
      <c r="J4" s="753"/>
      <c r="K4" s="750"/>
      <c r="L4" s="814"/>
    </row>
    <row r="5" spans="1:15" ht="18" x14ac:dyDescent="0.25">
      <c r="A5" s="809"/>
      <c r="B5" s="815" t="s">
        <v>153</v>
      </c>
      <c r="C5" s="815"/>
      <c r="D5" s="747" t="str">
        <f>'Cover Sheet'!D5</f>
        <v>Monthly Period</v>
      </c>
      <c r="E5" s="748"/>
      <c r="F5" s="88">
        <f>'Cover Sheet'!F5</f>
        <v>45883</v>
      </c>
      <c r="G5" s="748"/>
      <c r="H5" s="752"/>
      <c r="I5" s="748"/>
      <c r="J5" s="753"/>
      <c r="K5" s="750"/>
      <c r="L5" s="814"/>
    </row>
    <row r="6" spans="1:15" s="820" customFormat="1" ht="15" customHeight="1" x14ac:dyDescent="0.25">
      <c r="A6" s="809"/>
      <c r="B6" s="816"/>
      <c r="C6" s="817"/>
      <c r="D6" s="747" t="str">
        <f>'Cover Sheet'!D6</f>
        <v>Interest Period</v>
      </c>
      <c r="E6" s="753" t="s">
        <v>33</v>
      </c>
      <c r="F6" s="749">
        <f>'Cover Sheet'!F6</f>
        <v>45852</v>
      </c>
      <c r="G6" s="753" t="s">
        <v>4</v>
      </c>
      <c r="H6" s="749">
        <f>'Cover Sheet'!H6</f>
        <v>45883</v>
      </c>
      <c r="I6" s="753" t="s">
        <v>14</v>
      </c>
      <c r="J6" s="754" t="str">
        <f>'Cover Sheet'!J6</f>
        <v>31 days</v>
      </c>
      <c r="K6" s="755"/>
      <c r="L6" s="818"/>
      <c r="M6" s="808"/>
      <c r="N6" s="808"/>
      <c r="O6" s="819"/>
    </row>
    <row r="7" spans="1:15" x14ac:dyDescent="0.25">
      <c r="A7" s="809"/>
      <c r="B7" s="5"/>
      <c r="D7" s="757" t="s">
        <v>142</v>
      </c>
      <c r="E7" s="758" t="s">
        <v>33</v>
      </c>
      <c r="F7" s="759" t="str">
        <f>'Cover Sheet'!F7</f>
        <v>01.07.2025</v>
      </c>
      <c r="G7" s="758" t="s">
        <v>4</v>
      </c>
      <c r="H7" s="759">
        <f>'Cover Sheet'!H7</f>
        <v>45869</v>
      </c>
      <c r="I7" s="760"/>
      <c r="J7" s="760"/>
      <c r="K7" s="761"/>
      <c r="L7" s="811"/>
    </row>
    <row r="8" spans="1:15" ht="13" x14ac:dyDescent="0.25">
      <c r="A8" s="809"/>
      <c r="F8" s="821"/>
      <c r="G8" s="822"/>
      <c r="H8" s="823"/>
      <c r="J8" s="824"/>
      <c r="L8" s="825"/>
      <c r="N8" s="819"/>
    </row>
    <row r="9" spans="1:15" x14ac:dyDescent="0.25">
      <c r="A9" s="809"/>
      <c r="F9" s="813"/>
      <c r="L9" s="826"/>
    </row>
    <row r="10" spans="1:15" x14ac:dyDescent="0.25">
      <c r="A10" s="809"/>
      <c r="F10" s="813"/>
      <c r="L10" s="826"/>
    </row>
    <row r="11" spans="1:15" ht="18" customHeight="1" x14ac:dyDescent="0.25">
      <c r="A11" s="809"/>
      <c r="F11" s="813"/>
      <c r="L11" s="826"/>
    </row>
    <row r="12" spans="1:15" x14ac:dyDescent="0.25">
      <c r="A12" s="809"/>
      <c r="D12" s="827"/>
      <c r="F12" s="813"/>
      <c r="L12" s="826"/>
    </row>
    <row r="13" spans="1:15" ht="18" x14ac:dyDescent="0.25">
      <c r="A13" s="809"/>
      <c r="B13" s="810"/>
      <c r="F13" s="828"/>
      <c r="H13" s="810"/>
      <c r="J13" s="827"/>
      <c r="K13" s="827"/>
      <c r="L13" s="829"/>
      <c r="M13" s="827"/>
      <c r="N13" s="827"/>
    </row>
    <row r="14" spans="1:15" x14ac:dyDescent="0.25">
      <c r="A14" s="809"/>
      <c r="D14" s="764"/>
      <c r="E14" s="692"/>
      <c r="F14" s="692"/>
      <c r="G14" s="692"/>
      <c r="H14" s="692"/>
      <c r="J14" s="827"/>
      <c r="K14" s="827"/>
      <c r="L14" s="811"/>
      <c r="M14" s="827"/>
      <c r="N14" s="827"/>
    </row>
    <row r="15" spans="1:15" x14ac:dyDescent="0.25">
      <c r="A15" s="809"/>
      <c r="D15" s="764"/>
      <c r="E15" s="692"/>
      <c r="F15" s="692"/>
      <c r="G15" s="692"/>
      <c r="H15" s="692"/>
      <c r="J15" s="827"/>
      <c r="K15" s="827"/>
      <c r="L15" s="811"/>
      <c r="M15" s="827"/>
      <c r="N15" s="827"/>
    </row>
    <row r="16" spans="1:15" x14ac:dyDescent="0.25">
      <c r="A16" s="809"/>
      <c r="D16" s="692"/>
      <c r="E16" s="692"/>
      <c r="F16" s="765"/>
      <c r="G16" s="692"/>
      <c r="H16" s="692"/>
      <c r="J16" s="827"/>
      <c r="K16" s="827"/>
      <c r="L16" s="811"/>
      <c r="M16" s="827"/>
      <c r="N16" s="827"/>
    </row>
    <row r="17" spans="1:14" ht="18" x14ac:dyDescent="0.25">
      <c r="A17" s="809"/>
      <c r="B17" s="830" t="s">
        <v>154</v>
      </c>
      <c r="C17" s="831"/>
      <c r="D17" s="767"/>
      <c r="E17" s="767"/>
      <c r="F17" s="768" t="s">
        <v>155</v>
      </c>
      <c r="G17" s="762"/>
      <c r="H17" s="767" t="s">
        <v>61</v>
      </c>
      <c r="K17" s="827"/>
      <c r="L17" s="832"/>
      <c r="M17" s="827"/>
      <c r="N17" s="831"/>
    </row>
    <row r="18" spans="1:14" x14ac:dyDescent="0.25">
      <c r="A18" s="809"/>
      <c r="B18" s="833"/>
      <c r="D18" s="692"/>
      <c r="E18" s="692"/>
      <c r="F18" s="692"/>
      <c r="G18" s="692"/>
      <c r="H18" s="692"/>
      <c r="K18" s="827"/>
      <c r="L18" s="811"/>
      <c r="M18" s="827"/>
      <c r="N18" s="827"/>
    </row>
    <row r="19" spans="1:14" ht="13" x14ac:dyDescent="0.25">
      <c r="A19" s="809"/>
      <c r="B19" s="834" t="s">
        <v>156</v>
      </c>
      <c r="D19" s="692"/>
      <c r="E19" s="692"/>
      <c r="F19" s="783"/>
      <c r="G19" s="692"/>
      <c r="H19" s="835"/>
      <c r="J19" s="827"/>
      <c r="K19" s="827"/>
      <c r="L19" s="811"/>
      <c r="M19" s="827"/>
      <c r="N19" s="827"/>
    </row>
    <row r="20" spans="1:14" x14ac:dyDescent="0.25">
      <c r="A20" s="809"/>
      <c r="B20" s="827" t="s">
        <v>157</v>
      </c>
      <c r="C20" s="827"/>
      <c r="D20" s="135"/>
      <c r="E20" s="135"/>
      <c r="F20" s="836">
        <v>3834431.17</v>
      </c>
      <c r="G20" s="135"/>
      <c r="H20" s="837"/>
      <c r="J20" s="827"/>
      <c r="K20" s="827"/>
      <c r="L20" s="811"/>
      <c r="M20" s="827"/>
      <c r="N20" s="827"/>
    </row>
    <row r="21" spans="1:14" x14ac:dyDescent="0.25">
      <c r="A21" s="809"/>
      <c r="B21" s="827" t="s">
        <v>97</v>
      </c>
      <c r="C21" s="827"/>
      <c r="D21" s="135"/>
      <c r="E21" s="135"/>
      <c r="F21" s="836">
        <v>2260833.88</v>
      </c>
      <c r="G21" s="135"/>
      <c r="H21" s="837"/>
      <c r="J21" s="827"/>
      <c r="K21" s="827"/>
      <c r="L21" s="811"/>
      <c r="M21" s="827"/>
      <c r="N21" s="827"/>
    </row>
    <row r="22" spans="1:14" x14ac:dyDescent="0.25">
      <c r="A22" s="809"/>
      <c r="B22" s="827" t="s">
        <v>158</v>
      </c>
      <c r="C22" s="827"/>
      <c r="D22" s="135"/>
      <c r="E22" s="135"/>
      <c r="F22" s="836">
        <f>F20-F21</f>
        <v>1573597.29</v>
      </c>
      <c r="G22" s="135"/>
      <c r="H22" s="135"/>
      <c r="J22" s="827"/>
      <c r="K22" s="827"/>
      <c r="L22" s="811"/>
      <c r="M22" s="827"/>
      <c r="N22" s="827"/>
    </row>
    <row r="23" spans="1:14" x14ac:dyDescent="0.25">
      <c r="A23" s="809"/>
      <c r="B23" s="827" t="s">
        <v>159</v>
      </c>
      <c r="C23" s="838"/>
      <c r="D23" s="135"/>
      <c r="E23" s="135"/>
      <c r="F23" s="839"/>
      <c r="G23" s="135"/>
      <c r="H23" s="840">
        <v>195</v>
      </c>
      <c r="J23" s="827"/>
      <c r="K23" s="827"/>
      <c r="L23" s="811"/>
      <c r="M23" s="827"/>
      <c r="N23" s="827"/>
    </row>
    <row r="24" spans="1:14" x14ac:dyDescent="0.25">
      <c r="A24" s="809"/>
      <c r="B24" s="833"/>
      <c r="D24" s="692"/>
      <c r="E24" s="692"/>
      <c r="F24" s="841"/>
      <c r="G24" s="692"/>
      <c r="H24" s="835"/>
      <c r="J24" s="827"/>
      <c r="K24" s="827"/>
      <c r="L24" s="811"/>
      <c r="M24" s="827"/>
      <c r="N24" s="827"/>
    </row>
    <row r="25" spans="1:14" ht="13" x14ac:dyDescent="0.25">
      <c r="A25" s="809"/>
      <c r="B25" s="834" t="s">
        <v>160</v>
      </c>
      <c r="C25" s="842"/>
      <c r="D25" s="788"/>
      <c r="E25" s="789"/>
      <c r="F25" s="843"/>
      <c r="G25" s="789"/>
      <c r="H25" s="692"/>
      <c r="I25" s="842"/>
      <c r="J25" s="827"/>
      <c r="K25" s="844"/>
      <c r="L25" s="845"/>
      <c r="M25" s="844"/>
      <c r="N25" s="846"/>
    </row>
    <row r="26" spans="1:14" x14ac:dyDescent="0.25">
      <c r="A26" s="809"/>
      <c r="B26" s="827" t="s">
        <v>161</v>
      </c>
      <c r="C26" s="827"/>
      <c r="D26" s="135"/>
      <c r="E26" s="135"/>
      <c r="F26" s="841">
        <v>120647379.56</v>
      </c>
      <c r="G26" s="135"/>
      <c r="H26" s="837"/>
      <c r="J26" s="827"/>
      <c r="K26" s="844"/>
      <c r="L26" s="847"/>
      <c r="M26" s="844"/>
      <c r="N26" s="848"/>
    </row>
    <row r="27" spans="1:14" x14ac:dyDescent="0.25">
      <c r="A27" s="809"/>
      <c r="B27" s="827" t="s">
        <v>98</v>
      </c>
      <c r="C27" s="827"/>
      <c r="D27" s="135"/>
      <c r="E27" s="135"/>
      <c r="F27" s="841">
        <v>53946196.75</v>
      </c>
      <c r="G27" s="135"/>
      <c r="H27" s="837"/>
      <c r="J27" s="827"/>
      <c r="K27" s="827"/>
      <c r="L27" s="811"/>
      <c r="M27" s="827"/>
      <c r="N27" s="827"/>
    </row>
    <row r="28" spans="1:14" x14ac:dyDescent="0.25">
      <c r="A28" s="809"/>
      <c r="B28" s="827" t="s">
        <v>162</v>
      </c>
      <c r="C28" s="827"/>
      <c r="D28" s="785"/>
      <c r="E28" s="135"/>
      <c r="F28" s="841">
        <f>F26-F27</f>
        <v>66701182.810000002</v>
      </c>
      <c r="G28" s="135"/>
      <c r="H28" s="837"/>
      <c r="J28" s="827"/>
      <c r="K28" s="827"/>
      <c r="L28" s="811"/>
      <c r="M28" s="827"/>
      <c r="N28" s="827"/>
    </row>
    <row r="29" spans="1:14" x14ac:dyDescent="0.25">
      <c r="A29" s="809"/>
      <c r="B29" s="827" t="s">
        <v>163</v>
      </c>
      <c r="C29" s="838"/>
      <c r="D29" s="135"/>
      <c r="E29" s="135"/>
      <c r="F29" s="839"/>
      <c r="G29" s="135"/>
      <c r="H29" s="840">
        <v>8564</v>
      </c>
      <c r="J29" s="827"/>
      <c r="K29" s="827"/>
      <c r="L29" s="811"/>
      <c r="M29" s="827"/>
      <c r="N29" s="827"/>
    </row>
    <row r="30" spans="1:14" ht="25.5" x14ac:dyDescent="0.25">
      <c r="A30" s="809"/>
      <c r="B30" s="827"/>
      <c r="C30" s="827"/>
      <c r="D30" s="767" t="s">
        <v>465</v>
      </c>
      <c r="E30" s="767"/>
      <c r="F30" s="768" t="s">
        <v>164</v>
      </c>
      <c r="G30" s="692"/>
      <c r="H30" s="835"/>
      <c r="J30" s="827"/>
      <c r="K30" s="827"/>
      <c r="L30" s="811"/>
      <c r="M30" s="827"/>
      <c r="N30" s="827"/>
    </row>
    <row r="31" spans="1:14" ht="13" x14ac:dyDescent="0.25">
      <c r="A31" s="809"/>
      <c r="D31" s="767"/>
      <c r="E31" s="766"/>
      <c r="F31" s="762"/>
      <c r="G31" s="692"/>
      <c r="H31" s="835"/>
      <c r="J31" s="827"/>
      <c r="K31" s="827"/>
      <c r="L31" s="811"/>
      <c r="M31" s="827"/>
      <c r="N31" s="827"/>
    </row>
    <row r="32" spans="1:14" ht="13" x14ac:dyDescent="0.25">
      <c r="A32" s="809"/>
      <c r="B32" s="849" t="s">
        <v>165</v>
      </c>
      <c r="C32" s="850"/>
      <c r="D32" s="788">
        <f>IF(ISERROR(SUM($F$33:$F$35)/3),"n/a",(SUM($F$33:$F$35)/3))</f>
        <v>7.2277111615330807E-3</v>
      </c>
      <c r="E32" s="692"/>
      <c r="F32" s="781"/>
      <c r="G32" s="789"/>
      <c r="H32" s="835"/>
      <c r="I32" s="842"/>
      <c r="J32" s="846"/>
      <c r="K32" s="844"/>
      <c r="L32" s="845"/>
      <c r="M32" s="844"/>
      <c r="N32" s="846"/>
    </row>
    <row r="33" spans="1:14" x14ac:dyDescent="0.25">
      <c r="A33" s="809"/>
      <c r="B33" s="808" t="s">
        <v>52</v>
      </c>
      <c r="D33" s="692"/>
      <c r="E33" s="692"/>
      <c r="F33" s="851">
        <v>6.4764798306109154E-3</v>
      </c>
      <c r="G33" s="692"/>
      <c r="H33" s="835"/>
      <c r="J33" s="827"/>
      <c r="K33" s="844"/>
      <c r="L33" s="811"/>
      <c r="M33" s="844"/>
      <c r="N33" s="848"/>
    </row>
    <row r="34" spans="1:14" x14ac:dyDescent="0.25">
      <c r="A34" s="809"/>
      <c r="B34" s="808" t="s">
        <v>53</v>
      </c>
      <c r="D34" s="692"/>
      <c r="E34" s="692"/>
      <c r="F34" s="851">
        <v>6.0821344840695617E-3</v>
      </c>
      <c r="G34" s="692"/>
      <c r="H34" s="835"/>
      <c r="J34" s="827"/>
      <c r="K34" s="827"/>
      <c r="L34" s="811"/>
      <c r="M34" s="827"/>
      <c r="N34" s="827"/>
    </row>
    <row r="35" spans="1:14" x14ac:dyDescent="0.25">
      <c r="A35" s="809"/>
      <c r="B35" s="808" t="s">
        <v>54</v>
      </c>
      <c r="D35" s="852">
        <f>F35</f>
        <v>9.1245191699187659E-3</v>
      </c>
      <c r="E35" s="692"/>
      <c r="F35" s="851">
        <v>9.1245191699187659E-3</v>
      </c>
      <c r="G35" s="692"/>
      <c r="H35" s="835"/>
      <c r="J35" s="827"/>
      <c r="K35" s="827"/>
      <c r="L35" s="811"/>
      <c r="M35" s="827"/>
      <c r="N35" s="827"/>
    </row>
    <row r="36" spans="1:14" x14ac:dyDescent="0.25">
      <c r="A36" s="809"/>
      <c r="D36" s="692"/>
      <c r="E36" s="692"/>
      <c r="F36" s="853"/>
      <c r="G36" s="692"/>
      <c r="H36" s="692"/>
      <c r="J36" s="827"/>
      <c r="K36" s="827"/>
      <c r="L36" s="811"/>
      <c r="M36" s="827"/>
      <c r="N36" s="827"/>
    </row>
    <row r="37" spans="1:14" ht="13" x14ac:dyDescent="0.25">
      <c r="A37" s="809"/>
      <c r="B37" s="834" t="s">
        <v>123</v>
      </c>
      <c r="D37" s="692"/>
      <c r="E37" s="692"/>
      <c r="F37" s="854"/>
      <c r="G37" s="789"/>
      <c r="H37" s="855" t="s">
        <v>41</v>
      </c>
      <c r="J37" s="827"/>
      <c r="K37" s="827"/>
      <c r="L37" s="811"/>
      <c r="M37" s="827"/>
      <c r="N37" s="827"/>
    </row>
    <row r="38" spans="1:14" x14ac:dyDescent="0.25">
      <c r="A38" s="809"/>
      <c r="B38" s="827" t="s">
        <v>124</v>
      </c>
      <c r="D38" s="692"/>
      <c r="E38" s="692"/>
      <c r="F38" s="841">
        <v>0</v>
      </c>
      <c r="G38" s="692"/>
      <c r="H38" s="60" t="s">
        <v>42</v>
      </c>
      <c r="J38" s="827"/>
      <c r="K38" s="827"/>
      <c r="L38" s="811"/>
      <c r="M38" s="827"/>
      <c r="N38" s="827"/>
    </row>
    <row r="39" spans="1:14" x14ac:dyDescent="0.25">
      <c r="A39" s="809"/>
      <c r="B39" s="827" t="s">
        <v>125</v>
      </c>
      <c r="D39" s="692"/>
      <c r="E39" s="692"/>
      <c r="F39" s="841">
        <v>0</v>
      </c>
      <c r="G39" s="692"/>
      <c r="H39" s="692"/>
      <c r="J39" s="827"/>
      <c r="K39" s="827"/>
      <c r="L39" s="811"/>
      <c r="M39" s="827"/>
      <c r="N39" s="827"/>
    </row>
    <row r="40" spans="1:14" x14ac:dyDescent="0.25">
      <c r="A40" s="809"/>
      <c r="B40" s="827" t="s">
        <v>126</v>
      </c>
      <c r="D40" s="692"/>
      <c r="E40" s="692"/>
      <c r="F40" s="841">
        <v>0</v>
      </c>
      <c r="G40" s="692"/>
      <c r="H40" s="835"/>
      <c r="J40" s="827"/>
      <c r="K40" s="827"/>
      <c r="L40" s="811"/>
      <c r="M40" s="827"/>
      <c r="N40" s="827"/>
    </row>
    <row r="41" spans="1:14" ht="13" x14ac:dyDescent="0.25">
      <c r="A41" s="809"/>
      <c r="B41" s="842" t="s">
        <v>166</v>
      </c>
      <c r="D41" s="692"/>
      <c r="E41" s="692"/>
      <c r="F41" s="841">
        <v>62500000</v>
      </c>
      <c r="G41" s="692"/>
      <c r="H41" s="692"/>
      <c r="J41" s="827"/>
      <c r="K41" s="827"/>
      <c r="L41" s="811"/>
      <c r="M41" s="827"/>
      <c r="N41" s="827"/>
    </row>
    <row r="42" spans="1:14" ht="13" x14ac:dyDescent="0.25">
      <c r="A42" s="809"/>
      <c r="B42" s="856"/>
      <c r="D42" s="857"/>
      <c r="E42" s="692"/>
      <c r="F42" s="841"/>
      <c r="G42" s="692"/>
      <c r="H42" s="835"/>
      <c r="J42" s="827"/>
      <c r="K42" s="827"/>
      <c r="L42" s="811"/>
      <c r="M42" s="827"/>
      <c r="N42" s="827"/>
    </row>
    <row r="43" spans="1:14" ht="13" x14ac:dyDescent="0.25">
      <c r="A43" s="809"/>
      <c r="B43" s="834" t="s">
        <v>167</v>
      </c>
      <c r="D43" s="692"/>
      <c r="E43" s="692"/>
      <c r="F43" s="841"/>
      <c r="G43" s="692"/>
      <c r="H43" s="835"/>
      <c r="J43" s="827"/>
      <c r="K43" s="827"/>
      <c r="L43" s="811"/>
      <c r="M43" s="827"/>
      <c r="N43" s="827"/>
    </row>
    <row r="44" spans="1:14" x14ac:dyDescent="0.25">
      <c r="A44" s="809"/>
      <c r="B44" s="827" t="s">
        <v>168</v>
      </c>
      <c r="C44" s="827"/>
      <c r="D44" s="135"/>
      <c r="E44" s="135"/>
      <c r="F44" s="841">
        <v>0</v>
      </c>
      <c r="G44" s="692"/>
      <c r="H44" s="835"/>
      <c r="J44" s="827"/>
      <c r="K44" s="827"/>
      <c r="L44" s="811"/>
      <c r="M44" s="827"/>
      <c r="N44" s="827"/>
    </row>
    <row r="45" spans="1:14" x14ac:dyDescent="0.25">
      <c r="A45" s="809"/>
      <c r="B45" s="827" t="s">
        <v>169</v>
      </c>
      <c r="C45" s="827"/>
      <c r="D45" s="135"/>
      <c r="E45" s="135"/>
      <c r="F45" s="841">
        <v>0</v>
      </c>
      <c r="G45" s="692"/>
      <c r="H45" s="835"/>
      <c r="J45" s="827"/>
      <c r="K45" s="827"/>
      <c r="L45" s="811"/>
      <c r="M45" s="827"/>
      <c r="N45" s="827"/>
    </row>
    <row r="46" spans="1:14" x14ac:dyDescent="0.25">
      <c r="A46" s="809"/>
      <c r="B46" s="827"/>
      <c r="C46" s="827"/>
      <c r="D46" s="827"/>
      <c r="E46" s="827"/>
      <c r="F46" s="858"/>
      <c r="H46" s="859"/>
      <c r="J46" s="827"/>
      <c r="K46" s="827"/>
      <c r="L46" s="811"/>
      <c r="M46" s="827"/>
      <c r="N46" s="827"/>
    </row>
    <row r="47" spans="1:14" x14ac:dyDescent="0.25">
      <c r="A47" s="860"/>
      <c r="B47" s="861" t="s">
        <v>13</v>
      </c>
      <c r="C47" s="862"/>
      <c r="D47" s="862"/>
      <c r="E47" s="862"/>
      <c r="F47" s="863"/>
      <c r="G47" s="861"/>
      <c r="H47" s="864"/>
      <c r="I47" s="861"/>
      <c r="J47" s="862"/>
      <c r="K47" s="862"/>
      <c r="L47" s="865"/>
      <c r="M47" s="827"/>
      <c r="N47" s="827"/>
    </row>
    <row r="48" spans="1:14" x14ac:dyDescent="0.25">
      <c r="D48" s="858"/>
      <c r="F48" s="858"/>
      <c r="H48" s="859"/>
      <c r="J48" s="827"/>
      <c r="K48" s="827"/>
      <c r="L48" s="827"/>
      <c r="M48" s="827"/>
      <c r="N48" s="827"/>
    </row>
    <row r="49" spans="2:14" ht="13" x14ac:dyDescent="0.25">
      <c r="B49" s="856"/>
      <c r="D49" s="866"/>
      <c r="F49" s="858"/>
      <c r="H49" s="859"/>
      <c r="J49" s="827"/>
      <c r="K49" s="827"/>
      <c r="L49" s="827"/>
      <c r="M49" s="827"/>
      <c r="N49" s="827"/>
    </row>
    <row r="50" spans="2:14" x14ac:dyDescent="0.25">
      <c r="F50" s="858"/>
      <c r="H50" s="859"/>
      <c r="J50" s="827"/>
      <c r="K50" s="827"/>
      <c r="L50" s="827"/>
      <c r="M50" s="827"/>
      <c r="N50" s="827"/>
    </row>
    <row r="51" spans="2:14" x14ac:dyDescent="0.25">
      <c r="F51" s="858"/>
      <c r="H51" s="859"/>
      <c r="J51" s="827"/>
      <c r="K51" s="827"/>
      <c r="L51" s="827"/>
      <c r="M51" s="827"/>
      <c r="N51" s="827"/>
    </row>
    <row r="52" spans="2:14" x14ac:dyDescent="0.25">
      <c r="F52" s="858"/>
      <c r="H52" s="859"/>
      <c r="J52" s="827"/>
      <c r="K52" s="827"/>
      <c r="L52" s="827"/>
      <c r="M52" s="827"/>
      <c r="N52" s="827"/>
    </row>
    <row r="53" spans="2:14" x14ac:dyDescent="0.25">
      <c r="F53" s="858"/>
      <c r="H53" s="859"/>
      <c r="J53" s="827"/>
      <c r="K53" s="827"/>
      <c r="L53" s="827"/>
      <c r="M53" s="827"/>
      <c r="N53" s="827"/>
    </row>
    <row r="54" spans="2:14" x14ac:dyDescent="0.25">
      <c r="D54" s="858"/>
      <c r="F54" s="867"/>
      <c r="H54" s="813"/>
      <c r="J54" s="827"/>
      <c r="K54" s="827"/>
      <c r="L54" s="827"/>
      <c r="M54" s="827"/>
      <c r="N54" s="827"/>
    </row>
    <row r="55" spans="2:14" ht="13" x14ac:dyDescent="0.25">
      <c r="D55" s="858"/>
      <c r="G55" s="842"/>
      <c r="H55" s="868"/>
      <c r="I55" s="842"/>
      <c r="J55" s="846"/>
      <c r="K55" s="827"/>
      <c r="L55" s="846"/>
      <c r="M55" s="827"/>
      <c r="N55" s="869"/>
    </row>
    <row r="56" spans="2:14" x14ac:dyDescent="0.25">
      <c r="H56" s="870"/>
      <c r="J56" s="871"/>
      <c r="K56" s="827"/>
      <c r="L56" s="827"/>
      <c r="M56" s="827"/>
      <c r="N56" s="827"/>
    </row>
    <row r="57" spans="2:14" x14ac:dyDescent="0.25">
      <c r="H57" s="870"/>
      <c r="J57" s="872"/>
      <c r="K57" s="827"/>
      <c r="L57" s="827"/>
      <c r="M57" s="827"/>
      <c r="N57" s="827"/>
    </row>
    <row r="58" spans="2:14" x14ac:dyDescent="0.25">
      <c r="H58" s="870"/>
      <c r="J58" s="873"/>
      <c r="K58" s="827"/>
      <c r="L58" s="827"/>
      <c r="M58" s="827"/>
      <c r="N58" s="827"/>
    </row>
    <row r="59" spans="2:14" ht="13" x14ac:dyDescent="0.25">
      <c r="B59" s="842"/>
      <c r="C59" s="842"/>
      <c r="D59" s="842"/>
      <c r="E59" s="842"/>
      <c r="F59" s="874"/>
      <c r="G59" s="842"/>
      <c r="H59" s="868"/>
      <c r="I59" s="842"/>
      <c r="J59" s="846"/>
      <c r="K59" s="827"/>
      <c r="L59" s="846"/>
      <c r="M59" s="827"/>
      <c r="N59" s="846"/>
    </row>
    <row r="60" spans="2:14" ht="13" x14ac:dyDescent="0.25">
      <c r="F60" s="858"/>
      <c r="H60" s="870"/>
      <c r="J60" s="867"/>
      <c r="K60" s="827"/>
      <c r="L60" s="875"/>
      <c r="M60" s="827"/>
      <c r="N60" s="867"/>
    </row>
    <row r="61" spans="2:14" x14ac:dyDescent="0.25">
      <c r="F61" s="867"/>
      <c r="H61" s="813"/>
      <c r="J61" s="827"/>
      <c r="K61" s="827"/>
      <c r="L61" s="827"/>
      <c r="M61" s="827"/>
      <c r="N61" s="827"/>
    </row>
    <row r="62" spans="2:14" x14ac:dyDescent="0.25">
      <c r="F62" s="867"/>
      <c r="H62" s="813"/>
      <c r="J62" s="827"/>
      <c r="K62" s="827"/>
      <c r="L62" s="827"/>
      <c r="M62" s="827"/>
      <c r="N62" s="827"/>
    </row>
    <row r="63" spans="2:14" ht="12.75" customHeight="1" x14ac:dyDescent="0.25">
      <c r="B63" s="810"/>
      <c r="F63" s="867"/>
      <c r="H63" s="813"/>
      <c r="J63" s="827"/>
      <c r="K63" s="827"/>
      <c r="L63" s="827"/>
      <c r="M63" s="827"/>
      <c r="N63" s="827"/>
    </row>
    <row r="64" spans="2:14" ht="12.75" customHeight="1" x14ac:dyDescent="0.25">
      <c r="H64" s="813"/>
      <c r="J64" s="827"/>
      <c r="K64" s="827"/>
      <c r="L64" s="827"/>
      <c r="M64" s="827"/>
      <c r="N64" s="827"/>
    </row>
    <row r="65" spans="2:14" x14ac:dyDescent="0.25">
      <c r="H65" s="813"/>
      <c r="J65" s="827"/>
      <c r="K65" s="827"/>
      <c r="L65" s="827"/>
      <c r="M65" s="827"/>
      <c r="N65" s="827"/>
    </row>
    <row r="66" spans="2:14" x14ac:dyDescent="0.25">
      <c r="H66" s="813"/>
      <c r="J66" s="827"/>
      <c r="K66" s="827"/>
      <c r="L66" s="827"/>
      <c r="M66" s="827"/>
      <c r="N66" s="827"/>
    </row>
    <row r="67" spans="2:14" ht="12.75" customHeight="1" x14ac:dyDescent="0.25">
      <c r="H67" s="813"/>
      <c r="J67" s="827"/>
      <c r="K67" s="827"/>
      <c r="L67" s="827"/>
      <c r="M67" s="827"/>
      <c r="N67" s="827"/>
    </row>
    <row r="68" spans="2:14" x14ac:dyDescent="0.25">
      <c r="F68" s="858"/>
      <c r="H68" s="813"/>
      <c r="J68" s="827"/>
      <c r="K68" s="827"/>
      <c r="L68" s="827"/>
      <c r="M68" s="827"/>
      <c r="N68" s="827"/>
    </row>
    <row r="69" spans="2:14" x14ac:dyDescent="0.25">
      <c r="F69" s="858"/>
      <c r="H69" s="813"/>
      <c r="J69" s="827"/>
      <c r="K69" s="827"/>
      <c r="L69" s="827"/>
      <c r="M69" s="827"/>
      <c r="N69" s="827"/>
    </row>
    <row r="70" spans="2:14" x14ac:dyDescent="0.25">
      <c r="H70" s="813"/>
      <c r="J70" s="827"/>
      <c r="K70" s="827"/>
      <c r="L70" s="827"/>
      <c r="M70" s="827"/>
      <c r="N70" s="827"/>
    </row>
    <row r="71" spans="2:14" x14ac:dyDescent="0.25">
      <c r="H71" s="813"/>
      <c r="J71" s="827"/>
      <c r="K71" s="827"/>
      <c r="L71" s="827"/>
      <c r="M71" s="827"/>
      <c r="N71" s="827"/>
    </row>
    <row r="72" spans="2:14" x14ac:dyDescent="0.25">
      <c r="H72" s="813"/>
      <c r="J72" s="827"/>
      <c r="K72" s="827"/>
      <c r="L72" s="827"/>
      <c r="M72" s="827"/>
      <c r="N72" s="827"/>
    </row>
    <row r="73" spans="2:14" x14ac:dyDescent="0.25">
      <c r="H73" s="813"/>
      <c r="J73" s="827"/>
      <c r="K73" s="827"/>
      <c r="L73" s="827"/>
      <c r="M73" s="827"/>
      <c r="N73" s="827"/>
    </row>
    <row r="74" spans="2:14" x14ac:dyDescent="0.25">
      <c r="B74" s="827"/>
      <c r="C74" s="876"/>
      <c r="D74" s="876"/>
      <c r="E74" s="876"/>
      <c r="F74" s="877"/>
      <c r="H74" s="813"/>
      <c r="J74" s="827"/>
      <c r="K74" s="827"/>
      <c r="L74" s="827"/>
      <c r="M74" s="827"/>
      <c r="N74" s="827"/>
    </row>
    <row r="75" spans="2:14" x14ac:dyDescent="0.25">
      <c r="F75" s="858"/>
      <c r="J75" s="827"/>
      <c r="K75" s="827"/>
      <c r="L75" s="827"/>
      <c r="M75" s="827"/>
      <c r="N75" s="827"/>
    </row>
    <row r="76" spans="2:14" x14ac:dyDescent="0.25">
      <c r="F76" s="858"/>
      <c r="J76" s="827"/>
      <c r="K76" s="827"/>
      <c r="L76" s="827"/>
      <c r="M76" s="827"/>
      <c r="N76" s="827"/>
    </row>
    <row r="77" spans="2:14" ht="12.75" customHeight="1" x14ac:dyDescent="0.25">
      <c r="F77" s="813"/>
    </row>
    <row r="79" spans="2:14" x14ac:dyDescent="0.25">
      <c r="J79" s="878"/>
    </row>
    <row r="80" spans="2:14" x14ac:dyDescent="0.25">
      <c r="J80" s="878"/>
    </row>
    <row r="82" spans="2:10" x14ac:dyDescent="0.25">
      <c r="C82" s="879"/>
      <c r="D82" s="879"/>
      <c r="E82" s="879"/>
      <c r="F82" s="880"/>
      <c r="H82" s="880"/>
      <c r="J82" s="878"/>
    </row>
    <row r="83" spans="2:10" x14ac:dyDescent="0.25">
      <c r="C83" s="879"/>
      <c r="D83" s="879"/>
      <c r="E83" s="879"/>
      <c r="F83" s="880"/>
      <c r="H83" s="880"/>
    </row>
    <row r="85" spans="2:10" x14ac:dyDescent="0.25">
      <c r="C85" s="879"/>
      <c r="D85" s="879"/>
      <c r="E85" s="879"/>
      <c r="F85" s="879"/>
      <c r="G85" s="879"/>
      <c r="H85" s="879"/>
    </row>
    <row r="87" spans="2:10" x14ac:dyDescent="0.25">
      <c r="B87" s="827"/>
    </row>
    <row r="88" spans="2:10" x14ac:dyDescent="0.25">
      <c r="B88" s="827"/>
    </row>
    <row r="89" spans="2:10" x14ac:dyDescent="0.25">
      <c r="B89" s="827"/>
    </row>
  </sheetData>
  <phoneticPr fontId="20"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692" customWidth="1"/>
    <col min="2" max="2" width="44.54296875" style="692" customWidth="1"/>
    <col min="3" max="3" width="15.81640625" style="692" customWidth="1"/>
    <col min="4" max="4" width="21.1796875" style="692" customWidth="1"/>
    <col min="5" max="5" width="15.54296875" style="692" customWidth="1"/>
    <col min="6" max="6" width="20.81640625" style="692" customWidth="1"/>
    <col min="7" max="11" width="15.54296875" style="692" customWidth="1"/>
    <col min="12" max="12" width="3.6328125" style="692" customWidth="1"/>
    <col min="13" max="13" width="2" style="135" customWidth="1"/>
    <col min="14" max="16384" width="9.1796875" style="692"/>
  </cols>
  <sheetData>
    <row r="1" spans="1:13" ht="6" customHeight="1" x14ac:dyDescent="0.25">
      <c r="A1" s="689"/>
      <c r="B1" s="690"/>
      <c r="C1" s="690"/>
      <c r="D1" s="690"/>
      <c r="E1" s="690"/>
      <c r="F1" s="690"/>
      <c r="G1" s="690"/>
      <c r="H1" s="690"/>
      <c r="I1" s="690"/>
      <c r="J1" s="690"/>
      <c r="K1" s="690"/>
      <c r="L1" s="690"/>
      <c r="M1" s="741"/>
    </row>
    <row r="2" spans="1:13" ht="18" x14ac:dyDescent="0.25">
      <c r="A2" s="693"/>
      <c r="B2" s="694" t="str">
        <f>'Cover Sheet'!B2</f>
        <v>SC Germany Mobility 2020-1</v>
      </c>
      <c r="C2" s="694"/>
      <c r="D2" s="742" t="str">
        <f>'Cover Sheet'!D2</f>
        <v>Calculation Date</v>
      </c>
      <c r="E2" s="743"/>
      <c r="F2" s="744">
        <f>'Cover Sheet'!F2</f>
        <v>45881</v>
      </c>
      <c r="G2" s="743"/>
      <c r="H2" s="743"/>
      <c r="I2" s="743"/>
      <c r="J2" s="743"/>
      <c r="K2" s="745"/>
      <c r="L2" s="883"/>
      <c r="M2" s="746"/>
    </row>
    <row r="3" spans="1:13" ht="18" x14ac:dyDescent="0.25">
      <c r="A3" s="693"/>
      <c r="B3" s="694" t="str">
        <f>'Cover Sheet'!B3</f>
        <v>Monthly Investor Report</v>
      </c>
      <c r="C3" s="694"/>
      <c r="D3" s="747" t="str">
        <f>'Cover Sheet'!D3</f>
        <v>Payment Date</v>
      </c>
      <c r="E3" s="748"/>
      <c r="F3" s="749">
        <f>'Cover Sheet'!F3</f>
        <v>45883</v>
      </c>
      <c r="G3" s="748"/>
      <c r="H3" s="748"/>
      <c r="I3" s="748"/>
      <c r="J3" s="748"/>
      <c r="K3" s="750"/>
      <c r="L3" s="883"/>
      <c r="M3" s="746"/>
    </row>
    <row r="4" spans="1:13" ht="13" x14ac:dyDescent="0.25">
      <c r="A4" s="693"/>
      <c r="B4" s="704"/>
      <c r="C4" s="705"/>
      <c r="D4" s="747" t="str">
        <f>'Cover Sheet'!D4</f>
        <v>Period  No</v>
      </c>
      <c r="E4" s="748"/>
      <c r="F4" s="751">
        <f>'Cover Sheet'!F4</f>
        <v>58</v>
      </c>
      <c r="G4" s="748"/>
      <c r="H4" s="752"/>
      <c r="I4" s="748"/>
      <c r="J4" s="753"/>
      <c r="K4" s="750"/>
      <c r="L4" s="883"/>
      <c r="M4" s="746"/>
    </row>
    <row r="5" spans="1:13" ht="18" x14ac:dyDescent="0.25">
      <c r="A5" s="693"/>
      <c r="B5" s="709" t="s">
        <v>423</v>
      </c>
      <c r="C5" s="709"/>
      <c r="D5" s="747" t="str">
        <f>'Cover Sheet'!D5</f>
        <v>Monthly Period</v>
      </c>
      <c r="E5" s="748"/>
      <c r="F5" s="88">
        <f>'Cover Sheet'!F5</f>
        <v>45883</v>
      </c>
      <c r="G5" s="748"/>
      <c r="H5" s="752"/>
      <c r="I5" s="748"/>
      <c r="J5" s="753"/>
      <c r="K5" s="750"/>
      <c r="L5" s="883"/>
      <c r="M5" s="746"/>
    </row>
    <row r="6" spans="1:13" s="715" customFormat="1" ht="15" customHeight="1" x14ac:dyDescent="0.25">
      <c r="A6" s="693"/>
      <c r="B6" s="710"/>
      <c r="C6" s="711"/>
      <c r="D6" s="747" t="str">
        <f>'Cover Sheet'!D6</f>
        <v>Interest Period</v>
      </c>
      <c r="E6" s="753" t="s">
        <v>33</v>
      </c>
      <c r="F6" s="749">
        <f>'Cover Sheet'!F6</f>
        <v>45852</v>
      </c>
      <c r="G6" s="753" t="s">
        <v>4</v>
      </c>
      <c r="H6" s="749">
        <f>'Cover Sheet'!H6</f>
        <v>45883</v>
      </c>
      <c r="I6" s="753" t="s">
        <v>14</v>
      </c>
      <c r="J6" s="754" t="str">
        <f>'Cover Sheet'!J6</f>
        <v>31 days</v>
      </c>
      <c r="K6" s="755"/>
      <c r="L6" s="883"/>
      <c r="M6" s="756"/>
    </row>
    <row r="7" spans="1:13" ht="13" x14ac:dyDescent="0.25">
      <c r="A7" s="693"/>
      <c r="D7" s="757" t="s">
        <v>142</v>
      </c>
      <c r="E7" s="758" t="s">
        <v>33</v>
      </c>
      <c r="F7" s="759" t="str">
        <f>'Cover Sheet'!F7</f>
        <v>01.07.2025</v>
      </c>
      <c r="G7" s="758" t="s">
        <v>4</v>
      </c>
      <c r="H7" s="759">
        <f>'Cover Sheet'!H7</f>
        <v>45869</v>
      </c>
      <c r="I7" s="760"/>
      <c r="J7" s="760"/>
      <c r="K7" s="761"/>
      <c r="L7" s="883"/>
      <c r="M7" s="746"/>
    </row>
    <row r="8" spans="1:13" ht="13" x14ac:dyDescent="0.25">
      <c r="A8" s="693"/>
      <c r="D8" s="721"/>
      <c r="E8" s="722"/>
      <c r="F8" s="723"/>
      <c r="H8" s="724"/>
      <c r="J8" s="724"/>
      <c r="L8" s="883"/>
      <c r="M8" s="746"/>
    </row>
    <row r="9" spans="1:13" x14ac:dyDescent="0.25">
      <c r="A9" s="693"/>
      <c r="D9" s="705"/>
      <c r="M9" s="746"/>
    </row>
    <row r="10" spans="1:13" x14ac:dyDescent="0.25">
      <c r="A10" s="693"/>
      <c r="D10" s="705"/>
      <c r="M10" s="746"/>
    </row>
    <row r="11" spans="1:13" ht="18" customHeight="1" x14ac:dyDescent="0.25">
      <c r="A11" s="693"/>
      <c r="D11" s="705"/>
      <c r="M11" s="746"/>
    </row>
    <row r="12" spans="1:13" x14ac:dyDescent="0.25">
      <c r="A12" s="693"/>
      <c r="D12" s="705"/>
      <c r="M12" s="746"/>
    </row>
    <row r="13" spans="1:13" ht="18" x14ac:dyDescent="0.25">
      <c r="A13" s="693"/>
      <c r="B13" s="694"/>
      <c r="D13" s="762"/>
      <c r="F13" s="694"/>
      <c r="H13" s="135"/>
      <c r="I13" s="135"/>
      <c r="J13" s="763"/>
      <c r="K13" s="135"/>
      <c r="L13" s="135"/>
      <c r="M13" s="746"/>
    </row>
    <row r="14" spans="1:13" x14ac:dyDescent="0.25">
      <c r="A14" s="693"/>
      <c r="D14" s="764"/>
      <c r="H14" s="135"/>
      <c r="I14" s="135"/>
      <c r="J14" s="135"/>
      <c r="K14" s="135"/>
      <c r="L14" s="135"/>
      <c r="M14" s="746"/>
    </row>
    <row r="15" spans="1:13" x14ac:dyDescent="0.25">
      <c r="A15" s="693"/>
      <c r="D15" s="764"/>
      <c r="H15" s="135"/>
      <c r="I15" s="135"/>
      <c r="J15" s="135"/>
      <c r="K15" s="135"/>
      <c r="L15" s="135"/>
      <c r="M15" s="746"/>
    </row>
    <row r="16" spans="1:13" x14ac:dyDescent="0.25">
      <c r="A16" s="693"/>
      <c r="D16" s="765"/>
      <c r="H16" s="135"/>
      <c r="I16" s="135"/>
      <c r="J16" s="135"/>
      <c r="K16" s="135"/>
      <c r="L16" s="135"/>
      <c r="M16" s="746"/>
    </row>
    <row r="17" spans="1:23" ht="18" x14ac:dyDescent="0.25">
      <c r="A17" s="693"/>
      <c r="B17" s="763" t="s">
        <v>413</v>
      </c>
      <c r="C17" s="766"/>
      <c r="D17" s="767"/>
      <c r="E17" s="767"/>
      <c r="F17" s="768"/>
      <c r="G17" s="768"/>
      <c r="H17" s="769"/>
      <c r="J17" s="767"/>
      <c r="K17" s="135"/>
      <c r="L17" s="767"/>
      <c r="M17" s="746"/>
    </row>
    <row r="18" spans="1:23" ht="18" x14ac:dyDescent="0.25">
      <c r="A18" s="693"/>
      <c r="B18" s="694"/>
      <c r="C18" s="766"/>
      <c r="D18" s="766"/>
      <c r="E18" s="766"/>
      <c r="F18" s="762"/>
      <c r="G18" s="762"/>
      <c r="H18" s="766"/>
      <c r="J18" s="767"/>
      <c r="K18" s="135"/>
      <c r="L18" s="135"/>
      <c r="M18" s="746"/>
    </row>
    <row r="19" spans="1:23" ht="13.5" thickBot="1" x14ac:dyDescent="0.3">
      <c r="A19" s="693"/>
      <c r="B19" s="942"/>
      <c r="G19" s="762"/>
      <c r="H19" s="766"/>
      <c r="J19" s="767"/>
      <c r="K19" s="135"/>
      <c r="L19" s="135"/>
      <c r="M19" s="746"/>
    </row>
    <row r="20" spans="1:23" ht="44" thickBot="1" x14ac:dyDescent="0.3">
      <c r="A20" s="693"/>
      <c r="B20" s="770" t="s">
        <v>142</v>
      </c>
      <c r="C20" s="771" t="s">
        <v>414</v>
      </c>
      <c r="D20" s="771" t="s">
        <v>415</v>
      </c>
      <c r="E20" s="771" t="s">
        <v>416</v>
      </c>
      <c r="F20" s="771" t="s">
        <v>417</v>
      </c>
      <c r="G20" s="771" t="s">
        <v>418</v>
      </c>
      <c r="H20" s="771" t="s">
        <v>419</v>
      </c>
      <c r="I20" s="771" t="s">
        <v>420</v>
      </c>
      <c r="J20" s="771" t="s">
        <v>421</v>
      </c>
      <c r="K20" s="771" t="s">
        <v>422</v>
      </c>
      <c r="L20" s="135"/>
      <c r="M20" s="772"/>
      <c r="O20" s="773"/>
      <c r="P20" s="135"/>
      <c r="Q20" s="774"/>
      <c r="R20" s="775"/>
      <c r="S20" s="775"/>
      <c r="T20" s="135"/>
      <c r="U20" s="135"/>
      <c r="V20" s="776"/>
      <c r="W20" s="777"/>
    </row>
    <row r="21" spans="1:23" x14ac:dyDescent="0.25">
      <c r="A21" s="693"/>
      <c r="B21" s="778">
        <v>1</v>
      </c>
      <c r="C21" s="779">
        <v>3</v>
      </c>
      <c r="D21" s="918">
        <v>19849.43</v>
      </c>
      <c r="E21" s="918">
        <v>19849.43</v>
      </c>
      <c r="F21" s="918">
        <v>3295953743.3299999</v>
      </c>
      <c r="G21" s="936">
        <v>6.0223630383676226E-6</v>
      </c>
      <c r="H21" s="937">
        <v>0</v>
      </c>
      <c r="I21" s="938">
        <v>0</v>
      </c>
      <c r="J21" s="918">
        <v>19849.43</v>
      </c>
      <c r="K21" s="939">
        <v>6.0223630383676226E-6</v>
      </c>
      <c r="L21" s="135"/>
      <c r="M21" s="746"/>
      <c r="N21" s="135"/>
      <c r="O21" s="135"/>
      <c r="P21" s="135"/>
      <c r="Q21" s="774"/>
      <c r="R21" s="775"/>
      <c r="S21" s="774"/>
      <c r="T21" s="135"/>
      <c r="U21" s="781"/>
      <c r="V21" s="135"/>
      <c r="W21" s="135"/>
    </row>
    <row r="22" spans="1:23" x14ac:dyDescent="0.25">
      <c r="A22" s="693"/>
      <c r="B22" s="782">
        <v>2</v>
      </c>
      <c r="C22" s="783">
        <v>6</v>
      </c>
      <c r="D22" s="919">
        <v>39495.019999999997</v>
      </c>
      <c r="E22" s="919">
        <v>59344.45</v>
      </c>
      <c r="F22" s="919">
        <v>3395129925.2800002</v>
      </c>
      <c r="G22" s="780">
        <v>1.7479286892122631E-5</v>
      </c>
      <c r="H22" s="922">
        <v>224</v>
      </c>
      <c r="I22" s="923">
        <v>224</v>
      </c>
      <c r="J22" s="919">
        <v>59120.45</v>
      </c>
      <c r="K22" s="940">
        <v>1.7413310035587007E-5</v>
      </c>
      <c r="L22" s="175"/>
      <c r="M22" s="746"/>
      <c r="N22" s="135"/>
      <c r="O22" s="785"/>
      <c r="P22" s="135"/>
      <c r="Q22" s="774"/>
      <c r="R22" s="775"/>
      <c r="S22" s="775"/>
      <c r="T22" s="135"/>
      <c r="U22" s="135"/>
      <c r="V22" s="135"/>
      <c r="W22" s="135"/>
    </row>
    <row r="23" spans="1:23" ht="13" x14ac:dyDescent="0.25">
      <c r="A23" s="693"/>
      <c r="B23" s="782">
        <v>3</v>
      </c>
      <c r="C23" s="783">
        <v>11</v>
      </c>
      <c r="D23" s="919">
        <v>18993.54</v>
      </c>
      <c r="E23" s="919">
        <v>78337.990000000005</v>
      </c>
      <c r="F23" s="919">
        <v>3488359381.4499998</v>
      </c>
      <c r="G23" s="780">
        <v>2.2456972299521894E-5</v>
      </c>
      <c r="H23" s="922">
        <v>1678.58</v>
      </c>
      <c r="I23" s="923">
        <v>1902.58</v>
      </c>
      <c r="J23" s="919">
        <v>76435.409999999989</v>
      </c>
      <c r="K23" s="940">
        <v>2.1911564045396094E-5</v>
      </c>
      <c r="L23" s="175"/>
      <c r="M23" s="786"/>
      <c r="Q23" s="774"/>
      <c r="R23" s="787"/>
      <c r="S23" s="787"/>
      <c r="U23" s="135"/>
      <c r="V23" s="776"/>
      <c r="W23" s="788"/>
    </row>
    <row r="24" spans="1:23" ht="13" x14ac:dyDescent="0.25">
      <c r="A24" s="693"/>
      <c r="B24" s="782">
        <v>4</v>
      </c>
      <c r="C24" s="783">
        <v>22</v>
      </c>
      <c r="D24" s="919">
        <v>115151.84</v>
      </c>
      <c r="E24" s="919">
        <v>193489.83</v>
      </c>
      <c r="F24" s="919">
        <v>3585674021.4400001</v>
      </c>
      <c r="G24" s="780">
        <v>5.3961913113979835E-5</v>
      </c>
      <c r="H24" s="922">
        <v>9378.5</v>
      </c>
      <c r="I24" s="923">
        <v>11281.08</v>
      </c>
      <c r="J24" s="919">
        <v>182208.75</v>
      </c>
      <c r="K24" s="940">
        <v>5.0815759857284875E-5</v>
      </c>
      <c r="L24" s="175"/>
      <c r="M24" s="772"/>
      <c r="N24" s="789"/>
      <c r="O24" s="788"/>
      <c r="P24" s="789"/>
      <c r="Q24" s="790"/>
      <c r="R24" s="791"/>
      <c r="S24" s="787"/>
      <c r="T24" s="789"/>
      <c r="U24" s="135"/>
      <c r="V24" s="776"/>
      <c r="W24" s="777"/>
    </row>
    <row r="25" spans="1:23" x14ac:dyDescent="0.25">
      <c r="A25" s="693"/>
      <c r="B25" s="782">
        <v>5</v>
      </c>
      <c r="C25" s="783">
        <v>44</v>
      </c>
      <c r="D25" s="919">
        <v>349744.04</v>
      </c>
      <c r="E25" s="919">
        <v>543233.87</v>
      </c>
      <c r="F25" s="919">
        <v>3687020405.5900002</v>
      </c>
      <c r="G25" s="780">
        <v>1.4733682221459559E-4</v>
      </c>
      <c r="H25" s="922">
        <v>54340.11</v>
      </c>
      <c r="I25" s="923">
        <v>65621.19</v>
      </c>
      <c r="J25" s="919">
        <v>477612.68</v>
      </c>
      <c r="K25" s="940">
        <v>1.2953893048052494E-4</v>
      </c>
      <c r="L25" s="175"/>
      <c r="M25" s="746"/>
      <c r="Q25" s="774"/>
      <c r="R25" s="775"/>
      <c r="S25" s="774"/>
      <c r="T25" s="135"/>
      <c r="U25" s="781"/>
      <c r="V25" s="135"/>
      <c r="W25" s="135"/>
    </row>
    <row r="26" spans="1:23" x14ac:dyDescent="0.25">
      <c r="A26" s="693"/>
      <c r="B26" s="782">
        <v>6</v>
      </c>
      <c r="C26" s="783">
        <v>100</v>
      </c>
      <c r="D26" s="919">
        <v>548625.80000000005</v>
      </c>
      <c r="E26" s="919">
        <v>1091859.67</v>
      </c>
      <c r="F26" s="919">
        <v>3801203219.02</v>
      </c>
      <c r="G26" s="780">
        <v>2.8724054124143765E-4</v>
      </c>
      <c r="H26" s="922">
        <v>55538.07</v>
      </c>
      <c r="I26" s="923">
        <v>121159.26</v>
      </c>
      <c r="J26" s="919">
        <v>970700.40999999992</v>
      </c>
      <c r="K26" s="940">
        <v>2.5536661790217548E-4</v>
      </c>
      <c r="L26" s="175"/>
      <c r="M26" s="746"/>
      <c r="Q26" s="774"/>
      <c r="R26" s="775"/>
      <c r="S26" s="774"/>
      <c r="T26" s="135"/>
      <c r="U26" s="781"/>
      <c r="V26" s="135"/>
      <c r="W26" s="135"/>
    </row>
    <row r="27" spans="1:23" x14ac:dyDescent="0.25">
      <c r="A27" s="693"/>
      <c r="B27" s="782">
        <v>7</v>
      </c>
      <c r="C27" s="783">
        <v>152</v>
      </c>
      <c r="D27" s="919">
        <v>776272.5</v>
      </c>
      <c r="E27" s="919">
        <v>1868132.17</v>
      </c>
      <c r="F27" s="919">
        <v>3906827571.5900002</v>
      </c>
      <c r="G27" s="780">
        <v>4.7817113393609729E-4</v>
      </c>
      <c r="H27" s="922">
        <v>12903.58</v>
      </c>
      <c r="I27" s="923">
        <v>134062.84</v>
      </c>
      <c r="J27" s="919">
        <v>1734069.3299999998</v>
      </c>
      <c r="K27" s="940">
        <v>4.4385612065655312E-4</v>
      </c>
      <c r="L27" s="175"/>
      <c r="M27" s="746"/>
      <c r="O27" s="785"/>
      <c r="Q27" s="774"/>
      <c r="R27" s="787"/>
      <c r="S27" s="787"/>
      <c r="U27" s="135"/>
      <c r="V27" s="135"/>
      <c r="W27" s="135"/>
    </row>
    <row r="28" spans="1:23" x14ac:dyDescent="0.25">
      <c r="A28" s="693"/>
      <c r="B28" s="782">
        <v>8</v>
      </c>
      <c r="C28" s="783">
        <v>226</v>
      </c>
      <c r="D28" s="919">
        <v>918469.5</v>
      </c>
      <c r="E28" s="919">
        <v>2786601.67</v>
      </c>
      <c r="F28" s="919">
        <v>4013663109.5300002</v>
      </c>
      <c r="G28" s="780">
        <v>6.9427891528402608E-4</v>
      </c>
      <c r="H28" s="922">
        <v>39971.43</v>
      </c>
      <c r="I28" s="923">
        <v>174034.27</v>
      </c>
      <c r="J28" s="919">
        <v>2612567.4</v>
      </c>
      <c r="K28" s="940">
        <v>6.509184574551727E-4</v>
      </c>
      <c r="L28" s="175"/>
      <c r="M28" s="746"/>
      <c r="Q28" s="774"/>
      <c r="R28" s="787"/>
      <c r="S28" s="787"/>
      <c r="U28" s="135"/>
      <c r="V28" s="135"/>
      <c r="W28" s="135"/>
    </row>
    <row r="29" spans="1:23" ht="13" x14ac:dyDescent="0.25">
      <c r="A29" s="693"/>
      <c r="B29" s="782">
        <v>9</v>
      </c>
      <c r="C29" s="783">
        <v>316</v>
      </c>
      <c r="D29" s="919">
        <v>962397.2</v>
      </c>
      <c r="E29" s="919">
        <v>3748998.87</v>
      </c>
      <c r="F29" s="919">
        <v>4124899606.4899998</v>
      </c>
      <c r="G29" s="780">
        <v>9.0887033083215669E-4</v>
      </c>
      <c r="H29" s="922">
        <v>103719.81</v>
      </c>
      <c r="I29" s="923">
        <v>277754.08</v>
      </c>
      <c r="J29" s="919">
        <v>3471244.79</v>
      </c>
      <c r="K29" s="940">
        <v>8.4153436959736943E-4</v>
      </c>
      <c r="L29" s="175"/>
      <c r="M29" s="772"/>
      <c r="N29" s="789"/>
      <c r="O29" s="788"/>
      <c r="P29" s="789"/>
      <c r="Q29" s="792"/>
      <c r="R29" s="791"/>
      <c r="S29" s="787"/>
      <c r="T29" s="789"/>
      <c r="U29" s="788"/>
      <c r="V29" s="135"/>
      <c r="W29" s="135"/>
    </row>
    <row r="30" spans="1:23" x14ac:dyDescent="0.25">
      <c r="A30" s="693"/>
      <c r="B30" s="782">
        <v>10</v>
      </c>
      <c r="C30" s="783">
        <v>405</v>
      </c>
      <c r="D30" s="919">
        <v>1005369.23</v>
      </c>
      <c r="E30" s="919">
        <v>4754368.0999999996</v>
      </c>
      <c r="F30" s="919">
        <v>6033881969.9899998</v>
      </c>
      <c r="G30" s="780">
        <v>7.8794516095048478E-4</v>
      </c>
      <c r="H30" s="922">
        <v>115958.46</v>
      </c>
      <c r="I30" s="923">
        <v>393712.54</v>
      </c>
      <c r="J30" s="919">
        <v>4360655.5599999996</v>
      </c>
      <c r="K30" s="940">
        <v>7.2269487233725686E-4</v>
      </c>
      <c r="L30" s="175"/>
      <c r="M30" s="746"/>
      <c r="Q30" s="774"/>
      <c r="R30" s="775"/>
      <c r="S30" s="774"/>
      <c r="T30" s="135"/>
      <c r="U30" s="781"/>
      <c r="V30" s="135"/>
      <c r="W30" s="135"/>
    </row>
    <row r="31" spans="1:23" x14ac:dyDescent="0.25">
      <c r="A31" s="693"/>
      <c r="B31" s="782">
        <v>11</v>
      </c>
      <c r="C31" s="783">
        <v>485</v>
      </c>
      <c r="D31" s="919">
        <v>857592.68</v>
      </c>
      <c r="E31" s="919">
        <v>5611960.7800000003</v>
      </c>
      <c r="F31" s="919">
        <v>6190709252.5200005</v>
      </c>
      <c r="G31" s="780">
        <v>9.0651338176083547E-4</v>
      </c>
      <c r="H31" s="922">
        <v>248918.12</v>
      </c>
      <c r="I31" s="923">
        <v>642630.66</v>
      </c>
      <c r="J31" s="919">
        <v>4969330.1199999992</v>
      </c>
      <c r="K31" s="940">
        <v>8.0270772173271997E-4</v>
      </c>
      <c r="L31" s="175"/>
      <c r="M31" s="746"/>
      <c r="Q31" s="774"/>
      <c r="R31" s="775"/>
      <c r="S31" s="774"/>
      <c r="T31" s="135"/>
      <c r="U31" s="781"/>
      <c r="V31" s="135"/>
      <c r="W31" s="135"/>
    </row>
    <row r="32" spans="1:23" x14ac:dyDescent="0.25">
      <c r="A32" s="693"/>
      <c r="B32" s="782">
        <v>12</v>
      </c>
      <c r="C32" s="783">
        <v>573</v>
      </c>
      <c r="D32" s="919">
        <v>1057447.1599999999</v>
      </c>
      <c r="E32" s="919">
        <v>6669407.9400000004</v>
      </c>
      <c r="F32" s="919">
        <v>6347396304.5600004</v>
      </c>
      <c r="G32" s="780">
        <v>1.0507312951625006E-3</v>
      </c>
      <c r="H32" s="922">
        <v>278014.40000000002</v>
      </c>
      <c r="I32" s="923">
        <v>920645.06</v>
      </c>
      <c r="J32" s="919">
        <v>5748762.8799999999</v>
      </c>
      <c r="K32" s="940">
        <v>9.0568834907473177E-4</v>
      </c>
      <c r="L32" s="175"/>
      <c r="M32" s="746"/>
      <c r="O32" s="785"/>
      <c r="Q32" s="774"/>
      <c r="R32" s="787"/>
      <c r="S32" s="787"/>
      <c r="U32" s="135"/>
      <c r="V32" s="135"/>
      <c r="W32" s="135"/>
    </row>
    <row r="33" spans="1:23" ht="13" x14ac:dyDescent="0.25">
      <c r="A33" s="693"/>
      <c r="B33" s="782">
        <v>13</v>
      </c>
      <c r="C33" s="783">
        <v>638</v>
      </c>
      <c r="D33" s="919">
        <v>792003.81</v>
      </c>
      <c r="E33" s="919">
        <v>7461411.75</v>
      </c>
      <c r="F33" s="919">
        <v>6505731035.3199997</v>
      </c>
      <c r="G33" s="780">
        <v>1.1468982823746557E-3</v>
      </c>
      <c r="H33" s="922">
        <v>156960.28</v>
      </c>
      <c r="I33" s="923">
        <v>1077605.3400000001</v>
      </c>
      <c r="J33" s="919">
        <v>6383806.4100000001</v>
      </c>
      <c r="K33" s="940">
        <v>9.8125888933033598E-4</v>
      </c>
      <c r="L33" s="175"/>
      <c r="M33" s="746"/>
      <c r="Q33" s="774"/>
      <c r="R33" s="787"/>
      <c r="S33" s="787"/>
      <c r="U33" s="135"/>
      <c r="V33" s="793"/>
      <c r="W33" s="788"/>
    </row>
    <row r="34" spans="1:23" ht="13" x14ac:dyDescent="0.25">
      <c r="A34" s="693"/>
      <c r="B34" s="782">
        <v>14</v>
      </c>
      <c r="C34" s="783">
        <v>709</v>
      </c>
      <c r="D34" s="919">
        <v>1115749.2</v>
      </c>
      <c r="E34" s="919">
        <v>8577160.9499999993</v>
      </c>
      <c r="F34" s="919">
        <v>6667217662.0100002</v>
      </c>
      <c r="G34" s="780">
        <v>1.2864678168335363E-3</v>
      </c>
      <c r="H34" s="922">
        <v>308982</v>
      </c>
      <c r="I34" s="923">
        <v>1386587.34</v>
      </c>
      <c r="J34" s="919">
        <v>7190573.6099999994</v>
      </c>
      <c r="K34" s="940">
        <v>1.0784969044841744E-3</v>
      </c>
      <c r="L34" s="175"/>
      <c r="M34" s="772"/>
      <c r="N34" s="789"/>
      <c r="O34" s="788"/>
      <c r="P34" s="789"/>
      <c r="Q34" s="792"/>
      <c r="R34" s="791"/>
      <c r="S34" s="787"/>
      <c r="U34" s="135"/>
      <c r="V34" s="135"/>
      <c r="W34" s="135"/>
    </row>
    <row r="35" spans="1:23" x14ac:dyDescent="0.25">
      <c r="A35" s="693"/>
      <c r="B35" s="782">
        <v>15</v>
      </c>
      <c r="C35" s="783">
        <v>814</v>
      </c>
      <c r="D35" s="919">
        <v>1675080.88</v>
      </c>
      <c r="E35" s="919">
        <v>10252241.83</v>
      </c>
      <c r="F35" s="919">
        <v>6820128960.6000004</v>
      </c>
      <c r="G35" s="780">
        <v>1.5032328404972063E-3</v>
      </c>
      <c r="H35" s="922">
        <v>351558.40000000002</v>
      </c>
      <c r="I35" s="923">
        <v>1738145.74</v>
      </c>
      <c r="J35" s="919">
        <v>8514096.089999998</v>
      </c>
      <c r="K35" s="940">
        <v>1.2483775804220233E-3</v>
      </c>
      <c r="L35" s="175"/>
      <c r="M35" s="746"/>
      <c r="Q35" s="774"/>
      <c r="R35" s="775"/>
      <c r="S35" s="774"/>
      <c r="T35" s="135"/>
      <c r="U35" s="781"/>
      <c r="V35" s="135"/>
      <c r="W35" s="135"/>
    </row>
    <row r="36" spans="1:23" x14ac:dyDescent="0.25">
      <c r="A36" s="693"/>
      <c r="B36" s="782">
        <v>16</v>
      </c>
      <c r="C36" s="783">
        <v>932</v>
      </c>
      <c r="D36" s="919">
        <v>1355609.39</v>
      </c>
      <c r="E36" s="919">
        <v>11607851.220000001</v>
      </c>
      <c r="F36" s="919">
        <v>6985189134.9099998</v>
      </c>
      <c r="G36" s="780">
        <v>1.6617805181519338E-3</v>
      </c>
      <c r="H36" s="922">
        <v>416263.54</v>
      </c>
      <c r="I36" s="923">
        <v>2154409.2799999998</v>
      </c>
      <c r="J36" s="919">
        <v>9453441.9399999995</v>
      </c>
      <c r="K36" s="940">
        <v>1.3533551858681062E-3</v>
      </c>
      <c r="L36" s="175"/>
      <c r="M36" s="746"/>
      <c r="Q36" s="774"/>
      <c r="R36" s="775"/>
      <c r="S36" s="774"/>
      <c r="T36" s="135"/>
      <c r="U36" s="781"/>
      <c r="V36" s="135"/>
      <c r="W36" s="135"/>
    </row>
    <row r="37" spans="1:23" x14ac:dyDescent="0.25">
      <c r="A37" s="693"/>
      <c r="B37" s="782">
        <v>17</v>
      </c>
      <c r="C37" s="783">
        <v>1090</v>
      </c>
      <c r="D37" s="919">
        <v>1952112.24</v>
      </c>
      <c r="E37" s="919">
        <v>13559963.460000001</v>
      </c>
      <c r="F37" s="919">
        <v>7154141561.6999998</v>
      </c>
      <c r="G37" s="780">
        <v>1.8954004953709383E-3</v>
      </c>
      <c r="H37" s="922">
        <v>388523.26</v>
      </c>
      <c r="I37" s="923">
        <v>2542932.54</v>
      </c>
      <c r="J37" s="919">
        <v>11017030.919999998</v>
      </c>
      <c r="K37" s="940">
        <v>1.539951484742787E-3</v>
      </c>
      <c r="L37" s="175"/>
      <c r="M37" s="746"/>
      <c r="O37" s="785"/>
      <c r="Q37" s="774"/>
      <c r="R37" s="787"/>
      <c r="S37" s="787"/>
      <c r="U37" s="135"/>
      <c r="V37" s="135"/>
      <c r="W37" s="135"/>
    </row>
    <row r="38" spans="1:23" ht="13" x14ac:dyDescent="0.25">
      <c r="A38" s="693"/>
      <c r="B38" s="782">
        <v>18</v>
      </c>
      <c r="C38" s="783">
        <v>1188</v>
      </c>
      <c r="D38" s="919">
        <v>1305673.47</v>
      </c>
      <c r="E38" s="919">
        <v>14865636.93</v>
      </c>
      <c r="F38" s="919">
        <v>7329186861.1300001</v>
      </c>
      <c r="G38" s="780">
        <v>2.0282791545183829E-3</v>
      </c>
      <c r="H38" s="922">
        <v>202738.91</v>
      </c>
      <c r="I38" s="923">
        <v>2745671.45</v>
      </c>
      <c r="J38" s="919">
        <v>12119965.48</v>
      </c>
      <c r="K38" s="940">
        <v>1.6536575898040845E-3</v>
      </c>
      <c r="L38" s="175"/>
      <c r="M38" s="746"/>
      <c r="Q38" s="774"/>
      <c r="R38" s="787"/>
      <c r="S38" s="787"/>
      <c r="U38" s="135"/>
      <c r="V38" s="135"/>
      <c r="W38" s="794"/>
    </row>
    <row r="39" spans="1:23" ht="13" x14ac:dyDescent="0.25">
      <c r="A39" s="693"/>
      <c r="B39" s="782">
        <v>19</v>
      </c>
      <c r="C39" s="783">
        <v>1370</v>
      </c>
      <c r="D39" s="919">
        <v>2145156</v>
      </c>
      <c r="E39" s="919">
        <v>17010792.93</v>
      </c>
      <c r="F39" s="919">
        <v>7488746313.6599998</v>
      </c>
      <c r="G39" s="780">
        <v>2.2715141116439095E-3</v>
      </c>
      <c r="H39" s="922">
        <v>504427.26</v>
      </c>
      <c r="I39" s="923">
        <v>3250098.71</v>
      </c>
      <c r="J39" s="919">
        <v>13760694.219999999</v>
      </c>
      <c r="K39" s="940">
        <v>1.8375164071053553E-3</v>
      </c>
      <c r="L39" s="175"/>
      <c r="M39" s="772"/>
      <c r="O39" s="773"/>
      <c r="P39" s="135"/>
      <c r="Q39" s="774"/>
      <c r="R39" s="775"/>
      <c r="S39" s="775"/>
      <c r="T39" s="135"/>
      <c r="U39" s="135"/>
      <c r="V39" s="135"/>
      <c r="W39" s="135"/>
    </row>
    <row r="40" spans="1:23" x14ac:dyDescent="0.25">
      <c r="A40" s="693"/>
      <c r="B40" s="782">
        <v>20</v>
      </c>
      <c r="C40" s="783">
        <v>1504</v>
      </c>
      <c r="D40" s="919">
        <v>2096354.33</v>
      </c>
      <c r="E40" s="919">
        <v>19107147.260000002</v>
      </c>
      <c r="F40" s="919">
        <v>7662152093.6300001</v>
      </c>
      <c r="G40" s="780">
        <v>2.4937050356759294E-3</v>
      </c>
      <c r="H40" s="922">
        <v>538421.61</v>
      </c>
      <c r="I40" s="923">
        <v>3788520.32</v>
      </c>
      <c r="J40" s="919">
        <v>15318626.939999998</v>
      </c>
      <c r="K40" s="940">
        <v>1.9992590531758402E-3</v>
      </c>
      <c r="L40" s="175"/>
      <c r="M40" s="746"/>
      <c r="N40" s="135"/>
      <c r="O40" s="135"/>
      <c r="P40" s="135"/>
      <c r="Q40" s="774"/>
      <c r="R40" s="775"/>
      <c r="S40" s="774"/>
      <c r="T40" s="135"/>
      <c r="U40" s="781"/>
      <c r="V40" s="135"/>
      <c r="W40" s="135"/>
    </row>
    <row r="41" spans="1:23" x14ac:dyDescent="0.25">
      <c r="A41" s="693"/>
      <c r="B41" s="782">
        <v>21</v>
      </c>
      <c r="C41" s="783">
        <v>1574</v>
      </c>
      <c r="D41" s="919">
        <v>1137330.1299999999</v>
      </c>
      <c r="E41" s="919">
        <v>20244477.390000001</v>
      </c>
      <c r="F41" s="919">
        <v>7827714776.5100002</v>
      </c>
      <c r="G41" s="780">
        <v>2.5862563938521569E-3</v>
      </c>
      <c r="H41" s="922">
        <v>346925.59</v>
      </c>
      <c r="I41" s="923">
        <v>4135445.91</v>
      </c>
      <c r="J41" s="919">
        <v>16109031.479999997</v>
      </c>
      <c r="K41" s="940">
        <v>2.0579481930462257E-3</v>
      </c>
      <c r="L41" s="175"/>
      <c r="M41" s="746"/>
      <c r="N41" s="135"/>
      <c r="O41" s="135"/>
      <c r="P41" s="135"/>
      <c r="Q41" s="774"/>
      <c r="R41" s="775"/>
      <c r="S41" s="774"/>
      <c r="T41" s="135"/>
      <c r="U41" s="781"/>
      <c r="V41" s="135"/>
      <c r="W41" s="135"/>
    </row>
    <row r="42" spans="1:23" ht="13" x14ac:dyDescent="0.25">
      <c r="A42" s="693"/>
      <c r="B42" s="782">
        <v>22</v>
      </c>
      <c r="C42" s="783">
        <v>1677</v>
      </c>
      <c r="D42" s="919">
        <v>1728426.44</v>
      </c>
      <c r="E42" s="919">
        <v>21972903.829999998</v>
      </c>
      <c r="F42" s="919">
        <v>7992646865.5799999</v>
      </c>
      <c r="G42" s="780">
        <v>2.7491398280869118E-3</v>
      </c>
      <c r="H42" s="922">
        <v>425839.98</v>
      </c>
      <c r="I42" s="923">
        <v>4561285.8899999997</v>
      </c>
      <c r="J42" s="919">
        <v>17411617.939999998</v>
      </c>
      <c r="K42" s="940">
        <v>2.1784545511428013E-3</v>
      </c>
      <c r="L42" s="175"/>
      <c r="M42" s="746"/>
      <c r="N42" s="135"/>
      <c r="O42" s="785"/>
      <c r="P42" s="135"/>
      <c r="Q42" s="774"/>
      <c r="R42" s="775"/>
      <c r="S42" s="775"/>
      <c r="T42" s="135"/>
      <c r="U42" s="135"/>
      <c r="V42" s="135"/>
      <c r="W42" s="788"/>
    </row>
    <row r="43" spans="1:23" ht="13" x14ac:dyDescent="0.25">
      <c r="A43" s="693"/>
      <c r="B43" s="782">
        <v>23</v>
      </c>
      <c r="C43" s="783">
        <v>1840</v>
      </c>
      <c r="D43" s="919">
        <v>2415748.38</v>
      </c>
      <c r="E43" s="919">
        <v>24388652.210000001</v>
      </c>
      <c r="F43" s="919">
        <v>8159229252.4799995</v>
      </c>
      <c r="G43" s="780">
        <v>2.9890877502414897E-3</v>
      </c>
      <c r="H43" s="922">
        <v>572190.68999999994</v>
      </c>
      <c r="I43" s="923">
        <v>5133476.58</v>
      </c>
      <c r="J43" s="919">
        <v>19255175.629999995</v>
      </c>
      <c r="K43" s="940">
        <v>2.3599258010978644E-3</v>
      </c>
      <c r="L43" s="175"/>
      <c r="M43" s="746"/>
      <c r="O43" s="135"/>
      <c r="P43" s="135"/>
      <c r="Q43" s="774"/>
      <c r="R43" s="775"/>
      <c r="S43" s="775"/>
      <c r="T43" s="135"/>
      <c r="U43" s="135"/>
      <c r="V43" s="135"/>
      <c r="W43" s="768"/>
    </row>
    <row r="44" spans="1:23" ht="13" x14ac:dyDescent="0.25">
      <c r="A44" s="693"/>
      <c r="B44" s="782">
        <v>24</v>
      </c>
      <c r="C44" s="783">
        <v>1978</v>
      </c>
      <c r="D44" s="919">
        <v>1937299.46</v>
      </c>
      <c r="E44" s="919">
        <v>26325951.670000002</v>
      </c>
      <c r="F44" s="919">
        <v>8321758084.3400002</v>
      </c>
      <c r="G44" s="780">
        <v>3.1635084081019539E-3</v>
      </c>
      <c r="H44" s="922">
        <v>752506.23</v>
      </c>
      <c r="I44" s="923">
        <v>5885982.8099999996</v>
      </c>
      <c r="J44" s="919">
        <v>20439968.859999999</v>
      </c>
      <c r="K44" s="940">
        <v>2.4562080095147463E-3</v>
      </c>
      <c r="L44" s="175"/>
      <c r="M44" s="772"/>
      <c r="O44" s="773"/>
      <c r="P44" s="135"/>
      <c r="Q44" s="774"/>
      <c r="R44" s="775"/>
      <c r="S44" s="775"/>
      <c r="T44" s="135"/>
      <c r="U44" s="135"/>
      <c r="V44" s="135"/>
      <c r="W44" s="781"/>
    </row>
    <row r="45" spans="1:23" x14ac:dyDescent="0.25">
      <c r="A45" s="693"/>
      <c r="B45" s="782">
        <v>25</v>
      </c>
      <c r="C45" s="783">
        <v>2108</v>
      </c>
      <c r="D45" s="919">
        <v>2096993.06</v>
      </c>
      <c r="E45" s="919">
        <v>28422944.73</v>
      </c>
      <c r="F45" s="919">
        <v>8475292549.5699997</v>
      </c>
      <c r="G45" s="780">
        <v>3.35362402698914E-3</v>
      </c>
      <c r="H45" s="922">
        <v>665378.91</v>
      </c>
      <c r="I45" s="923">
        <v>6551361.7199999997</v>
      </c>
      <c r="J45" s="919">
        <v>21871583.009999998</v>
      </c>
      <c r="K45" s="940">
        <v>2.5806286782524891E-3</v>
      </c>
      <c r="L45" s="175"/>
      <c r="M45" s="746"/>
      <c r="N45" s="135"/>
      <c r="O45" s="135"/>
      <c r="P45" s="135"/>
      <c r="Q45" s="774"/>
      <c r="R45" s="775"/>
      <c r="S45" s="774"/>
      <c r="T45" s="135"/>
      <c r="U45" s="781"/>
      <c r="V45" s="135"/>
      <c r="W45" s="135"/>
    </row>
    <row r="46" spans="1:23" x14ac:dyDescent="0.25">
      <c r="A46" s="693"/>
      <c r="B46" s="782">
        <v>26</v>
      </c>
      <c r="C46" s="783">
        <v>2231</v>
      </c>
      <c r="D46" s="919">
        <v>1882069.33</v>
      </c>
      <c r="E46" s="919">
        <v>30305014.059999999</v>
      </c>
      <c r="F46" s="919">
        <v>8635790017.1299992</v>
      </c>
      <c r="G46" s="780">
        <v>3.5092347081027687E-3</v>
      </c>
      <c r="H46" s="922">
        <v>1301928.97</v>
      </c>
      <c r="I46" s="923">
        <v>7853290.6900000004</v>
      </c>
      <c r="J46" s="919">
        <v>22451723.369999994</v>
      </c>
      <c r="K46" s="940">
        <v>2.5998459116611957E-3</v>
      </c>
      <c r="L46" s="175"/>
      <c r="M46" s="746"/>
      <c r="N46" s="135"/>
      <c r="O46" s="135"/>
      <c r="P46" s="135"/>
      <c r="Q46" s="774"/>
      <c r="R46" s="775"/>
      <c r="S46" s="774"/>
      <c r="T46" s="135"/>
      <c r="U46" s="781"/>
      <c r="V46" s="135"/>
      <c r="W46" s="135"/>
    </row>
    <row r="47" spans="1:23" x14ac:dyDescent="0.25">
      <c r="A47" s="693"/>
      <c r="B47" s="782">
        <v>27</v>
      </c>
      <c r="C47" s="783">
        <v>2442</v>
      </c>
      <c r="D47" s="919">
        <v>2930508.93</v>
      </c>
      <c r="E47" s="919">
        <v>33235522.989999998</v>
      </c>
      <c r="F47" s="919">
        <v>8785431953.6399994</v>
      </c>
      <c r="G47" s="780">
        <v>3.7830266246874499E-3</v>
      </c>
      <c r="H47" s="922">
        <v>826190.78</v>
      </c>
      <c r="I47" s="923">
        <v>8679481.4700000007</v>
      </c>
      <c r="J47" s="919">
        <v>24556041.519999996</v>
      </c>
      <c r="K47" s="940">
        <v>2.7950864168751412E-3</v>
      </c>
      <c r="L47" s="175"/>
      <c r="M47" s="746"/>
      <c r="N47" s="135"/>
      <c r="O47" s="785"/>
      <c r="P47" s="135"/>
      <c r="Q47" s="774"/>
      <c r="R47" s="775"/>
      <c r="S47" s="775"/>
      <c r="T47" s="135"/>
      <c r="U47" s="135"/>
      <c r="V47" s="135"/>
      <c r="W47" s="135"/>
    </row>
    <row r="48" spans="1:23" ht="12.75" customHeight="1" x14ac:dyDescent="0.25">
      <c r="A48" s="693"/>
      <c r="B48" s="782">
        <v>28</v>
      </c>
      <c r="C48" s="783">
        <v>2628</v>
      </c>
      <c r="D48" s="919">
        <v>1977576.79</v>
      </c>
      <c r="E48" s="919">
        <v>35213099.780000001</v>
      </c>
      <c r="F48" s="919">
        <v>8944523263.5400009</v>
      </c>
      <c r="G48" s="780">
        <v>3.9368336067207689E-3</v>
      </c>
      <c r="H48" s="922">
        <v>565703.86</v>
      </c>
      <c r="I48" s="923">
        <v>9245185.3300000001</v>
      </c>
      <c r="J48" s="919">
        <v>25967914.449999996</v>
      </c>
      <c r="K48" s="940">
        <v>2.9032195104071539E-3</v>
      </c>
      <c r="L48" s="175"/>
      <c r="M48" s="746"/>
      <c r="Q48" s="795"/>
      <c r="S48" s="796"/>
      <c r="U48" s="135"/>
      <c r="V48" s="135"/>
      <c r="W48" s="135"/>
    </row>
    <row r="49" spans="1:23" ht="12.75" customHeight="1" x14ac:dyDescent="0.25">
      <c r="A49" s="693"/>
      <c r="B49" s="782">
        <v>29</v>
      </c>
      <c r="C49" s="783">
        <v>2848</v>
      </c>
      <c r="D49" s="919">
        <v>2434052.73</v>
      </c>
      <c r="E49" s="919">
        <v>37647152.509999998</v>
      </c>
      <c r="F49" s="919">
        <v>9103649549.3799992</v>
      </c>
      <c r="G49" s="780">
        <v>4.1353912302746687E-3</v>
      </c>
      <c r="H49" s="922">
        <v>548623.57999999996</v>
      </c>
      <c r="I49" s="923">
        <v>9793808.9100000001</v>
      </c>
      <c r="J49" s="919">
        <v>27853343.59999999</v>
      </c>
      <c r="K49" s="940">
        <v>3.059579946363042E-3</v>
      </c>
      <c r="L49" s="175"/>
      <c r="M49" s="746"/>
      <c r="Q49" s="781"/>
      <c r="S49" s="705"/>
      <c r="U49" s="135"/>
      <c r="V49" s="135"/>
      <c r="W49" s="135"/>
    </row>
    <row r="50" spans="1:23" x14ac:dyDescent="0.25">
      <c r="A50" s="693"/>
      <c r="B50" s="782">
        <v>30</v>
      </c>
      <c r="C50" s="783">
        <v>3052</v>
      </c>
      <c r="D50" s="919">
        <v>2236231.23</v>
      </c>
      <c r="E50" s="919">
        <v>39883383.740000002</v>
      </c>
      <c r="F50" s="919">
        <v>9271008671.9500008</v>
      </c>
      <c r="G50" s="780">
        <v>4.3019465466222241E-3</v>
      </c>
      <c r="H50" s="922">
        <v>1281386.1299999999</v>
      </c>
      <c r="I50" s="923">
        <v>11075195.039999999</v>
      </c>
      <c r="J50" s="919">
        <v>28808188.699999988</v>
      </c>
      <c r="K50" s="940">
        <v>3.1073413605103095E-3</v>
      </c>
      <c r="L50" s="175"/>
      <c r="M50" s="746"/>
    </row>
    <row r="51" spans="1:23" x14ac:dyDescent="0.25">
      <c r="A51" s="693"/>
      <c r="B51" s="782">
        <v>31</v>
      </c>
      <c r="C51" s="783">
        <v>3226</v>
      </c>
      <c r="D51" s="919">
        <v>1719251.94</v>
      </c>
      <c r="E51" s="919">
        <v>41602635.68</v>
      </c>
      <c r="F51" s="919">
        <v>9420765675.9899998</v>
      </c>
      <c r="G51" s="780">
        <v>4.4160567315700795E-3</v>
      </c>
      <c r="H51" s="922">
        <v>804134.93</v>
      </c>
      <c r="I51" s="923">
        <v>11879329.970000001</v>
      </c>
      <c r="J51" s="919">
        <v>29723305.709999986</v>
      </c>
      <c r="K51" s="940">
        <v>3.1550838575418079E-3</v>
      </c>
      <c r="L51" s="175"/>
      <c r="M51" s="746"/>
      <c r="S51" s="797"/>
    </row>
    <row r="52" spans="1:23" x14ac:dyDescent="0.25">
      <c r="A52" s="693"/>
      <c r="B52" s="782">
        <v>32</v>
      </c>
      <c r="C52" s="783">
        <v>3424</v>
      </c>
      <c r="D52" s="919">
        <v>2623739.27</v>
      </c>
      <c r="E52" s="919">
        <v>44226374.950000003</v>
      </c>
      <c r="F52" s="919">
        <v>9579987985.8999996</v>
      </c>
      <c r="G52" s="780">
        <v>4.6165376214555975E-3</v>
      </c>
      <c r="H52" s="922">
        <v>885483.28</v>
      </c>
      <c r="I52" s="923">
        <v>12764813.25</v>
      </c>
      <c r="J52" s="919">
        <v>31461561.699999988</v>
      </c>
      <c r="K52" s="940">
        <v>3.2840919786439908E-3</v>
      </c>
      <c r="L52" s="175"/>
      <c r="M52" s="746"/>
      <c r="S52" s="797"/>
    </row>
    <row r="53" spans="1:23" x14ac:dyDescent="0.25">
      <c r="A53" s="693"/>
      <c r="B53" s="782">
        <v>33</v>
      </c>
      <c r="C53" s="783">
        <v>3605</v>
      </c>
      <c r="D53" s="919">
        <v>2120744.5099999998</v>
      </c>
      <c r="E53" s="919">
        <v>46347119.460000001</v>
      </c>
      <c r="F53" s="919">
        <v>9740821619.8500004</v>
      </c>
      <c r="G53" s="780">
        <v>4.7580297914041553E-3</v>
      </c>
      <c r="H53" s="922">
        <v>933656.77</v>
      </c>
      <c r="I53" s="923">
        <v>13698470.02</v>
      </c>
      <c r="J53" s="919">
        <v>32648649.43999999</v>
      </c>
      <c r="K53" s="940">
        <v>3.3517346599867977E-3</v>
      </c>
      <c r="L53" s="175"/>
      <c r="M53" s="746"/>
    </row>
    <row r="54" spans="1:23" x14ac:dyDescent="0.25">
      <c r="A54" s="693"/>
      <c r="B54" s="782">
        <v>34</v>
      </c>
      <c r="C54" s="783">
        <v>3813</v>
      </c>
      <c r="D54" s="919">
        <v>2420003.66</v>
      </c>
      <c r="E54" s="919">
        <v>48767123.119999997</v>
      </c>
      <c r="F54" s="919">
        <v>9903162118.7099991</v>
      </c>
      <c r="G54" s="780">
        <v>4.9243991500315318E-3</v>
      </c>
      <c r="H54" s="922">
        <v>950373.68</v>
      </c>
      <c r="I54" s="923">
        <v>14648843.699999999</v>
      </c>
      <c r="J54" s="919">
        <v>34118279.419999994</v>
      </c>
      <c r="K54" s="940">
        <v>3.4451904362486885E-3</v>
      </c>
      <c r="L54" s="175"/>
      <c r="M54" s="746"/>
      <c r="N54" s="798"/>
      <c r="O54" s="799"/>
      <c r="Q54" s="799"/>
      <c r="S54" s="797"/>
    </row>
    <row r="55" spans="1:23" x14ac:dyDescent="0.25">
      <c r="A55" s="693"/>
      <c r="B55" s="782">
        <v>35</v>
      </c>
      <c r="C55" s="783">
        <v>3998</v>
      </c>
      <c r="D55" s="919">
        <v>2420008.37</v>
      </c>
      <c r="E55" s="919">
        <v>51187131.490000002</v>
      </c>
      <c r="F55" s="919">
        <v>10064029843.58</v>
      </c>
      <c r="G55" s="780">
        <v>5.0861466316748892E-3</v>
      </c>
      <c r="H55" s="922">
        <v>1118399.98</v>
      </c>
      <c r="I55" s="923">
        <v>15767243.68</v>
      </c>
      <c r="J55" s="919">
        <v>35419887.809999987</v>
      </c>
      <c r="K55" s="940">
        <v>3.5194537735393217E-3</v>
      </c>
      <c r="L55" s="175"/>
      <c r="M55" s="746"/>
      <c r="N55" s="798"/>
      <c r="O55" s="799"/>
      <c r="Q55" s="799"/>
    </row>
    <row r="56" spans="1:23" x14ac:dyDescent="0.25">
      <c r="A56" s="693"/>
      <c r="B56" s="782">
        <v>36</v>
      </c>
      <c r="C56" s="783">
        <v>4239</v>
      </c>
      <c r="D56" s="919">
        <v>2998098.55</v>
      </c>
      <c r="E56" s="919">
        <v>54185230.039999999</v>
      </c>
      <c r="F56" s="919">
        <v>10220691281.360001</v>
      </c>
      <c r="G56" s="780">
        <v>5.3015230133034502E-3</v>
      </c>
      <c r="H56" s="922">
        <v>887666.42</v>
      </c>
      <c r="I56" s="923">
        <v>16654910.1</v>
      </c>
      <c r="J56" s="919">
        <v>37530319.939999983</v>
      </c>
      <c r="K56" s="940">
        <v>3.6719942816828785E-3</v>
      </c>
      <c r="L56" s="175"/>
      <c r="M56" s="746"/>
    </row>
    <row r="57" spans="1:23" x14ac:dyDescent="0.25">
      <c r="A57" s="693"/>
      <c r="B57" s="782">
        <v>37</v>
      </c>
      <c r="C57" s="783">
        <v>4409</v>
      </c>
      <c r="D57" s="919">
        <v>2247524.2000000002</v>
      </c>
      <c r="E57" s="919">
        <v>56432754.240000002</v>
      </c>
      <c r="F57" s="919">
        <v>10220691281.360001</v>
      </c>
      <c r="G57" s="780">
        <v>5.5214224445776271E-3</v>
      </c>
      <c r="H57" s="922">
        <v>1541385.24</v>
      </c>
      <c r="I57" s="923">
        <v>18196295.34</v>
      </c>
      <c r="J57" s="919">
        <v>38236458.899999991</v>
      </c>
      <c r="K57" s="940">
        <v>3.7410834401909563E-3</v>
      </c>
      <c r="L57" s="175"/>
      <c r="M57" s="746"/>
      <c r="N57" s="798"/>
      <c r="O57" s="798"/>
      <c r="P57" s="798"/>
      <c r="Q57" s="798"/>
    </row>
    <row r="58" spans="1:23" x14ac:dyDescent="0.25">
      <c r="A58" s="693"/>
      <c r="B58" s="782">
        <v>38</v>
      </c>
      <c r="C58" s="783">
        <v>4610</v>
      </c>
      <c r="D58" s="919">
        <v>3025056.98</v>
      </c>
      <c r="E58" s="919">
        <v>59457811.219999999</v>
      </c>
      <c r="F58" s="919">
        <v>10220691281.360001</v>
      </c>
      <c r="G58" s="780">
        <v>5.8173962585521231E-3</v>
      </c>
      <c r="H58" s="922">
        <v>1674667.75</v>
      </c>
      <c r="I58" s="923">
        <v>19870963.09</v>
      </c>
      <c r="J58" s="919">
        <v>39586848.129999988</v>
      </c>
      <c r="K58" s="940">
        <v>3.873206521969463E-3</v>
      </c>
      <c r="L58" s="175"/>
      <c r="M58" s="746"/>
    </row>
    <row r="59" spans="1:23" x14ac:dyDescent="0.25">
      <c r="A59" s="693"/>
      <c r="B59" s="782">
        <v>39</v>
      </c>
      <c r="C59" s="783">
        <v>4789</v>
      </c>
      <c r="D59" s="919">
        <v>2506739.58</v>
      </c>
      <c r="E59" s="919">
        <v>61964550.799999997</v>
      </c>
      <c r="F59" s="919">
        <v>10220691281.360001</v>
      </c>
      <c r="G59" s="780">
        <v>6.0626575144685077E-3</v>
      </c>
      <c r="H59" s="922">
        <v>1044061.34</v>
      </c>
      <c r="I59" s="923">
        <v>20915024.43</v>
      </c>
      <c r="J59" s="919">
        <v>41049526.36999999</v>
      </c>
      <c r="K59" s="940">
        <v>4.0163160435991363E-3</v>
      </c>
      <c r="L59" s="175"/>
      <c r="M59" s="746"/>
    </row>
    <row r="60" spans="1:23" x14ac:dyDescent="0.25">
      <c r="A60" s="693"/>
      <c r="B60" s="782">
        <v>40</v>
      </c>
      <c r="C60" s="783">
        <v>5027</v>
      </c>
      <c r="D60" s="919">
        <v>3233122</v>
      </c>
      <c r="E60" s="919">
        <v>65197672.799999997</v>
      </c>
      <c r="F60" s="919">
        <v>10220691281.360001</v>
      </c>
      <c r="G60" s="780">
        <v>6.3789885640029367E-3</v>
      </c>
      <c r="H60" s="922">
        <v>1329497.22</v>
      </c>
      <c r="I60" s="923">
        <v>22244521.649999999</v>
      </c>
      <c r="J60" s="919">
        <v>42953151.149999991</v>
      </c>
      <c r="K60" s="940">
        <v>4.2025681010770619E-3</v>
      </c>
      <c r="L60" s="175"/>
      <c r="M60" s="746"/>
    </row>
    <row r="61" spans="1:23" x14ac:dyDescent="0.25">
      <c r="A61" s="693"/>
      <c r="B61" s="782">
        <v>41</v>
      </c>
      <c r="C61" s="783">
        <v>5248</v>
      </c>
      <c r="D61" s="919">
        <v>3171361.57</v>
      </c>
      <c r="E61" s="919">
        <v>68369034.370000005</v>
      </c>
      <c r="F61" s="919">
        <v>10220691281.360001</v>
      </c>
      <c r="G61" s="780">
        <v>6.6892769273530529E-3</v>
      </c>
      <c r="H61" s="922">
        <v>1899814.5</v>
      </c>
      <c r="I61" s="923">
        <v>24144336.149999999</v>
      </c>
      <c r="J61" s="919">
        <v>44224698.219999984</v>
      </c>
      <c r="K61" s="940">
        <v>4.3269772075647008E-3</v>
      </c>
      <c r="L61" s="175"/>
      <c r="M61" s="746"/>
    </row>
    <row r="62" spans="1:23" x14ac:dyDescent="0.25">
      <c r="A62" s="693"/>
      <c r="B62" s="782">
        <v>42</v>
      </c>
      <c r="C62" s="783">
        <v>5426</v>
      </c>
      <c r="D62" s="919">
        <v>3438309.98</v>
      </c>
      <c r="E62" s="919">
        <v>71807344.349999994</v>
      </c>
      <c r="F62" s="919">
        <v>10220691281.360001</v>
      </c>
      <c r="G62" s="780">
        <v>7.0256837207243218E-3</v>
      </c>
      <c r="H62" s="922">
        <v>2453868.38</v>
      </c>
      <c r="I62" s="923">
        <v>26598204.530000001</v>
      </c>
      <c r="J62" s="919">
        <v>45209139.819999985</v>
      </c>
      <c r="K62" s="940">
        <v>4.4232957023611708E-3</v>
      </c>
      <c r="L62" s="175"/>
      <c r="M62" s="746"/>
    </row>
    <row r="63" spans="1:23" x14ac:dyDescent="0.25">
      <c r="A63" s="693"/>
      <c r="B63" s="782">
        <v>43</v>
      </c>
      <c r="C63" s="783">
        <v>5624</v>
      </c>
      <c r="D63" s="919">
        <v>2857456.44</v>
      </c>
      <c r="E63" s="919">
        <v>74664800.790000007</v>
      </c>
      <c r="F63" s="919">
        <v>10220691281.360001</v>
      </c>
      <c r="G63" s="780">
        <v>7.3052593738126099E-3</v>
      </c>
      <c r="H63" s="922">
        <v>1462985.79</v>
      </c>
      <c r="I63" s="923">
        <v>28061190.32</v>
      </c>
      <c r="J63" s="919">
        <v>46603610.469999984</v>
      </c>
      <c r="K63" s="940">
        <v>4.5597317429001477E-3</v>
      </c>
      <c r="L63" s="175"/>
      <c r="M63" s="746"/>
    </row>
    <row r="64" spans="1:23" x14ac:dyDescent="0.25">
      <c r="A64" s="693"/>
      <c r="B64" s="782">
        <v>44</v>
      </c>
      <c r="C64" s="783">
        <v>5788</v>
      </c>
      <c r="D64" s="919">
        <v>2938252.31</v>
      </c>
      <c r="E64" s="919">
        <v>77603053.099999994</v>
      </c>
      <c r="F64" s="919">
        <v>10220691281.360001</v>
      </c>
      <c r="G64" s="780">
        <v>7.5927401546242411E-3</v>
      </c>
      <c r="H64" s="922">
        <v>1922162.71</v>
      </c>
      <c r="I64" s="923">
        <v>29983353.030000001</v>
      </c>
      <c r="J64" s="919">
        <v>47619700.069999985</v>
      </c>
      <c r="K64" s="940">
        <v>4.6591467014414642E-3</v>
      </c>
      <c r="L64" s="175"/>
      <c r="M64" s="746"/>
    </row>
    <row r="65" spans="1:13" x14ac:dyDescent="0.25">
      <c r="A65" s="693"/>
      <c r="B65" s="782">
        <v>45</v>
      </c>
      <c r="C65" s="783">
        <v>5981</v>
      </c>
      <c r="D65" s="919">
        <v>3401196.53</v>
      </c>
      <c r="E65" s="919">
        <v>81004249.629999995</v>
      </c>
      <c r="F65" s="919">
        <v>10220691281.360001</v>
      </c>
      <c r="G65" s="780">
        <v>7.9255157405773106E-3</v>
      </c>
      <c r="H65" s="922">
        <v>1861802.21</v>
      </c>
      <c r="I65" s="923">
        <v>31845155.239999998</v>
      </c>
      <c r="J65" s="919">
        <v>49159094.389999986</v>
      </c>
      <c r="K65" s="940">
        <v>4.809762181121148E-3</v>
      </c>
      <c r="L65" s="175"/>
      <c r="M65" s="746"/>
    </row>
    <row r="66" spans="1:13" x14ac:dyDescent="0.25">
      <c r="A66" s="693"/>
      <c r="B66" s="782">
        <v>46</v>
      </c>
      <c r="C66" s="783">
        <v>6241</v>
      </c>
      <c r="D66" s="919">
        <v>3545366.51</v>
      </c>
      <c r="E66" s="919">
        <v>84549616.140000001</v>
      </c>
      <c r="F66" s="919">
        <v>10220691281.360001</v>
      </c>
      <c r="G66" s="780">
        <v>8.27239702408363E-3</v>
      </c>
      <c r="H66" s="922">
        <v>1937937.47</v>
      </c>
      <c r="I66" s="923">
        <v>33783092.710000001</v>
      </c>
      <c r="J66" s="919">
        <v>50766523.429999992</v>
      </c>
      <c r="K66" s="940">
        <v>4.9670342281627755E-3</v>
      </c>
      <c r="L66" s="175"/>
      <c r="M66" s="746"/>
    </row>
    <row r="67" spans="1:13" x14ac:dyDescent="0.25">
      <c r="A67" s="693"/>
      <c r="B67" s="782">
        <v>47</v>
      </c>
      <c r="C67" s="783">
        <v>6386</v>
      </c>
      <c r="D67" s="919">
        <v>2699463.18</v>
      </c>
      <c r="E67" s="919">
        <v>87249079.319999993</v>
      </c>
      <c r="F67" s="919">
        <v>10220691281.360001</v>
      </c>
      <c r="G67" s="780">
        <v>8.5365144996719152E-3</v>
      </c>
      <c r="H67" s="922">
        <v>1637976.07</v>
      </c>
      <c r="I67" s="923">
        <v>35421068.780000001</v>
      </c>
      <c r="J67" s="919">
        <v>51828010.539999999</v>
      </c>
      <c r="K67" s="940">
        <v>5.0708909126842908E-3</v>
      </c>
      <c r="L67" s="175"/>
      <c r="M67" s="746"/>
    </row>
    <row r="68" spans="1:13" x14ac:dyDescent="0.25">
      <c r="A68" s="693"/>
      <c r="B68" s="782">
        <v>48</v>
      </c>
      <c r="C68" s="783">
        <v>6572</v>
      </c>
      <c r="D68" s="919">
        <v>3021348.4</v>
      </c>
      <c r="E68" s="919">
        <v>90270427.719999999</v>
      </c>
      <c r="F68" s="919">
        <v>10220691281.360001</v>
      </c>
      <c r="G68" s="780">
        <v>8.8321254634342386E-3</v>
      </c>
      <c r="H68" s="922">
        <v>1864835.5</v>
      </c>
      <c r="I68" s="923">
        <v>37285904.280000001</v>
      </c>
      <c r="J68" s="919">
        <v>52984523.440000005</v>
      </c>
      <c r="K68" s="940">
        <v>5.1840449908344844E-3</v>
      </c>
      <c r="L68" s="175"/>
      <c r="M68" s="746"/>
    </row>
    <row r="69" spans="1:13" x14ac:dyDescent="0.25">
      <c r="A69" s="693"/>
      <c r="B69" s="782">
        <v>49</v>
      </c>
      <c r="C69" s="783">
        <v>6762</v>
      </c>
      <c r="D69" s="919">
        <v>2771407.14</v>
      </c>
      <c r="E69" s="919">
        <v>93041834.859999999</v>
      </c>
      <c r="F69" s="919">
        <v>10220691281.360001</v>
      </c>
      <c r="G69" s="780">
        <v>9.1032819893195633E-3</v>
      </c>
      <c r="H69" s="922">
        <v>1609905.47</v>
      </c>
      <c r="I69" s="923">
        <v>38895809.75</v>
      </c>
      <c r="J69" s="919">
        <v>54146025.110000007</v>
      </c>
      <c r="K69" s="940">
        <v>5.2976871739340058E-3</v>
      </c>
      <c r="L69" s="175"/>
      <c r="M69" s="746"/>
    </row>
    <row r="70" spans="1:13" x14ac:dyDescent="0.25">
      <c r="A70" s="693"/>
      <c r="B70" s="782">
        <v>50</v>
      </c>
      <c r="C70" s="783">
        <v>6977</v>
      </c>
      <c r="D70" s="919">
        <v>2654366.59</v>
      </c>
      <c r="E70" s="919">
        <v>95696201.450000003</v>
      </c>
      <c r="F70" s="919">
        <v>10220691281.360001</v>
      </c>
      <c r="G70" s="780">
        <v>9.3629871811631814E-3</v>
      </c>
      <c r="H70" s="922">
        <v>1798916.81</v>
      </c>
      <c r="I70" s="923">
        <v>40694726.560000002</v>
      </c>
      <c r="J70" s="919">
        <v>55001474.890000008</v>
      </c>
      <c r="K70" s="940">
        <v>5.3813850135860193E-3</v>
      </c>
      <c r="L70" s="175"/>
      <c r="M70" s="746"/>
    </row>
    <row r="71" spans="1:13" x14ac:dyDescent="0.25">
      <c r="A71" s="693"/>
      <c r="B71" s="782">
        <v>51</v>
      </c>
      <c r="C71" s="783">
        <v>7136</v>
      </c>
      <c r="D71" s="919">
        <v>2539877.33</v>
      </c>
      <c r="E71" s="919">
        <v>98236078.780000001</v>
      </c>
      <c r="F71" s="919">
        <v>10220691281.360001</v>
      </c>
      <c r="G71" s="780">
        <v>9.611490659067079E-3</v>
      </c>
      <c r="H71" s="922">
        <v>1457198.87</v>
      </c>
      <c r="I71" s="923">
        <v>42151925.43</v>
      </c>
      <c r="J71" s="919">
        <v>56084153.350000009</v>
      </c>
      <c r="K71" s="940">
        <v>5.4873150754767E-3</v>
      </c>
      <c r="L71" s="175"/>
      <c r="M71" s="746"/>
    </row>
    <row r="72" spans="1:13" x14ac:dyDescent="0.25">
      <c r="A72" s="693"/>
      <c r="B72" s="782">
        <v>52</v>
      </c>
      <c r="C72" s="783">
        <v>7356</v>
      </c>
      <c r="D72" s="919">
        <v>3282947.49</v>
      </c>
      <c r="E72" s="919">
        <v>101519026.27</v>
      </c>
      <c r="F72" s="919">
        <v>10220691281.360001</v>
      </c>
      <c r="G72" s="780">
        <v>9.9326966714223565E-3</v>
      </c>
      <c r="H72" s="922">
        <v>1845481.91</v>
      </c>
      <c r="I72" s="923">
        <v>43997407.340000004</v>
      </c>
      <c r="J72" s="919">
        <v>57521618.930000007</v>
      </c>
      <c r="K72" s="940">
        <v>5.6279577717903611E-3</v>
      </c>
      <c r="L72" s="175"/>
      <c r="M72" s="746"/>
    </row>
    <row r="73" spans="1:13" x14ac:dyDescent="0.25">
      <c r="A73" s="693"/>
      <c r="B73" s="782">
        <v>53</v>
      </c>
      <c r="C73" s="783">
        <v>7527</v>
      </c>
      <c r="D73" s="919">
        <v>2837753.97</v>
      </c>
      <c r="E73" s="919">
        <v>104356780.23999999</v>
      </c>
      <c r="F73" s="919">
        <v>10220691281.360001</v>
      </c>
      <c r="G73" s="780">
        <v>1.02103446202627E-2</v>
      </c>
      <c r="H73" s="922">
        <v>1302742.27</v>
      </c>
      <c r="I73" s="923">
        <v>45300149.609999999</v>
      </c>
      <c r="J73" s="919">
        <v>59056630.630000003</v>
      </c>
      <c r="K73" s="940">
        <v>5.7781444526853682E-3</v>
      </c>
      <c r="L73" s="175"/>
      <c r="M73" s="746"/>
    </row>
    <row r="74" spans="1:13" x14ac:dyDescent="0.25">
      <c r="A74" s="693"/>
      <c r="B74" s="782">
        <v>54</v>
      </c>
      <c r="C74" s="783">
        <v>7808</v>
      </c>
      <c r="D74" s="919">
        <v>4206852.12</v>
      </c>
      <c r="E74" s="919">
        <v>108563632.36</v>
      </c>
      <c r="F74" s="919">
        <v>10220691281.360001</v>
      </c>
      <c r="G74" s="780">
        <v>1.0621946145462103E-2</v>
      </c>
      <c r="H74" s="922">
        <v>1637102.59</v>
      </c>
      <c r="I74" s="923">
        <v>46937252.200000003</v>
      </c>
      <c r="J74" s="919">
        <v>61626380.160000004</v>
      </c>
      <c r="K74" s="940">
        <v>6.0295706487477211E-3</v>
      </c>
      <c r="L74" s="175"/>
      <c r="M74" s="746"/>
    </row>
    <row r="75" spans="1:13" x14ac:dyDescent="0.25">
      <c r="A75" s="693"/>
      <c r="B75" s="782">
        <v>55</v>
      </c>
      <c r="C75" s="783">
        <v>8039</v>
      </c>
      <c r="D75" s="919">
        <v>3081578.73</v>
      </c>
      <c r="E75" s="919">
        <v>111645211.09</v>
      </c>
      <c r="F75" s="919">
        <v>10220691281.360001</v>
      </c>
      <c r="G75" s="780">
        <v>1.0923450089292207E-2</v>
      </c>
      <c r="H75" s="922">
        <v>1916839.63</v>
      </c>
      <c r="I75" s="923">
        <v>48854091.829999998</v>
      </c>
      <c r="J75" s="919">
        <v>62791119.260000005</v>
      </c>
      <c r="K75" s="940">
        <v>6.1435295843946854E-3</v>
      </c>
      <c r="L75" s="175"/>
      <c r="M75" s="746"/>
    </row>
    <row r="76" spans="1:13" x14ac:dyDescent="0.25">
      <c r="A76" s="693"/>
      <c r="B76" s="782">
        <v>56</v>
      </c>
      <c r="C76" s="783">
        <v>8204</v>
      </c>
      <c r="D76" s="919">
        <v>2767807.07</v>
      </c>
      <c r="E76" s="919">
        <v>114413018.16</v>
      </c>
      <c r="F76" s="919">
        <v>10220691281.360001</v>
      </c>
      <c r="G76" s="780">
        <v>1.1194254381664073E-2</v>
      </c>
      <c r="H76" s="922">
        <v>1535493.69</v>
      </c>
      <c r="I76" s="923">
        <v>50389585.520000003</v>
      </c>
      <c r="J76" s="919">
        <v>64023432.640000001</v>
      </c>
      <c r="K76" s="940">
        <v>6.2641000376131902E-3</v>
      </c>
      <c r="L76" s="175"/>
      <c r="M76" s="746"/>
    </row>
    <row r="77" spans="1:13" x14ac:dyDescent="0.25">
      <c r="A77" s="693"/>
      <c r="B77" s="782">
        <v>57</v>
      </c>
      <c r="C77" s="783">
        <v>8369</v>
      </c>
      <c r="D77" s="919">
        <v>2399930.23</v>
      </c>
      <c r="E77" s="919">
        <v>116812948.39</v>
      </c>
      <c r="F77" s="919">
        <v>10220691281.360001</v>
      </c>
      <c r="G77" s="780">
        <v>1.1429065331719562E-2</v>
      </c>
      <c r="H77" s="922">
        <v>1295777.3500000001</v>
      </c>
      <c r="I77" s="923">
        <v>51685362.869999997</v>
      </c>
      <c r="J77" s="919">
        <v>65127585.520000003</v>
      </c>
      <c r="K77" s="940">
        <v>6.3721311726513564E-3</v>
      </c>
      <c r="L77" s="175"/>
      <c r="M77" s="746"/>
    </row>
    <row r="78" spans="1:13" x14ac:dyDescent="0.25">
      <c r="A78" s="693"/>
      <c r="B78" s="782">
        <v>58</v>
      </c>
      <c r="C78" s="783">
        <v>8564</v>
      </c>
      <c r="D78" s="919">
        <v>3834431.17</v>
      </c>
      <c r="E78" s="919">
        <v>120647379.56</v>
      </c>
      <c r="F78" s="919">
        <v>10220691281.360001</v>
      </c>
      <c r="G78" s="780">
        <v>1.180422891551678E-2</v>
      </c>
      <c r="H78" s="922">
        <v>2260833.88</v>
      </c>
      <c r="I78" s="923">
        <v>53946196.75</v>
      </c>
      <c r="J78" s="919">
        <v>66701182.810000002</v>
      </c>
      <c r="K78" s="940">
        <v>6.5260930962317944E-3</v>
      </c>
      <c r="L78" s="175"/>
      <c r="M78" s="746"/>
    </row>
    <row r="79" spans="1:13" x14ac:dyDescent="0.25">
      <c r="A79" s="693"/>
      <c r="B79" s="782">
        <v>59</v>
      </c>
      <c r="C79" s="783"/>
      <c r="D79" s="919"/>
      <c r="E79" s="919"/>
      <c r="F79" s="919"/>
      <c r="G79" s="780"/>
      <c r="H79" s="922"/>
      <c r="I79" s="923"/>
      <c r="J79" s="919"/>
      <c r="K79" s="940"/>
      <c r="L79" s="175"/>
      <c r="M79" s="746"/>
    </row>
    <row r="80" spans="1:13" x14ac:dyDescent="0.25">
      <c r="A80" s="693"/>
      <c r="B80" s="782">
        <v>60</v>
      </c>
      <c r="C80" s="783"/>
      <c r="D80" s="919"/>
      <c r="E80" s="919"/>
      <c r="F80" s="919"/>
      <c r="G80" s="780"/>
      <c r="H80" s="922"/>
      <c r="I80" s="923"/>
      <c r="J80" s="919"/>
      <c r="K80" s="940"/>
      <c r="L80" s="175"/>
      <c r="M80" s="746"/>
    </row>
    <row r="81" spans="1:13" x14ac:dyDescent="0.25">
      <c r="A81" s="693"/>
      <c r="B81" s="782">
        <v>61</v>
      </c>
      <c r="C81" s="783"/>
      <c r="D81" s="919"/>
      <c r="E81" s="919"/>
      <c r="F81" s="919"/>
      <c r="G81" s="780"/>
      <c r="H81" s="922"/>
      <c r="I81" s="923"/>
      <c r="J81" s="919"/>
      <c r="K81" s="940"/>
      <c r="L81" s="175"/>
      <c r="M81" s="746"/>
    </row>
    <row r="82" spans="1:13" x14ac:dyDescent="0.25">
      <c r="A82" s="693"/>
      <c r="B82" s="782">
        <v>62</v>
      </c>
      <c r="C82" s="783"/>
      <c r="D82" s="919"/>
      <c r="E82" s="919"/>
      <c r="F82" s="919"/>
      <c r="G82" s="780"/>
      <c r="H82" s="922"/>
      <c r="I82" s="923"/>
      <c r="J82" s="919"/>
      <c r="K82" s="940"/>
      <c r="L82" s="175"/>
      <c r="M82" s="746"/>
    </row>
    <row r="83" spans="1:13" x14ac:dyDescent="0.25">
      <c r="A83" s="693"/>
      <c r="B83" s="782">
        <v>63</v>
      </c>
      <c r="C83" s="783"/>
      <c r="D83" s="919"/>
      <c r="E83" s="919"/>
      <c r="F83" s="919"/>
      <c r="G83" s="780"/>
      <c r="H83" s="922"/>
      <c r="I83" s="923"/>
      <c r="J83" s="919"/>
      <c r="K83" s="940"/>
      <c r="L83" s="175"/>
      <c r="M83" s="746"/>
    </row>
    <row r="84" spans="1:13" x14ac:dyDescent="0.25">
      <c r="A84" s="693"/>
      <c r="B84" s="782">
        <v>64</v>
      </c>
      <c r="C84" s="783"/>
      <c r="D84" s="919"/>
      <c r="E84" s="919"/>
      <c r="F84" s="919"/>
      <c r="G84" s="780"/>
      <c r="H84" s="922"/>
      <c r="I84" s="923"/>
      <c r="J84" s="919"/>
      <c r="K84" s="940"/>
      <c r="L84" s="175"/>
      <c r="M84" s="746"/>
    </row>
    <row r="85" spans="1:13" x14ac:dyDescent="0.25">
      <c r="A85" s="693"/>
      <c r="B85" s="782">
        <v>65</v>
      </c>
      <c r="C85" s="783"/>
      <c r="D85" s="919"/>
      <c r="E85" s="919"/>
      <c r="F85" s="919"/>
      <c r="G85" s="780"/>
      <c r="H85" s="922"/>
      <c r="I85" s="923"/>
      <c r="J85" s="919"/>
      <c r="K85" s="940"/>
      <c r="L85" s="175"/>
      <c r="M85" s="746"/>
    </row>
    <row r="86" spans="1:13" x14ac:dyDescent="0.25">
      <c r="A86" s="693"/>
      <c r="B86" s="782">
        <v>66</v>
      </c>
      <c r="C86" s="783"/>
      <c r="D86" s="919"/>
      <c r="E86" s="919"/>
      <c r="F86" s="919"/>
      <c r="G86" s="780"/>
      <c r="H86" s="922"/>
      <c r="I86" s="923"/>
      <c r="J86" s="919"/>
      <c r="K86" s="940"/>
      <c r="L86" s="175"/>
      <c r="M86" s="746"/>
    </row>
    <row r="87" spans="1:13" x14ac:dyDescent="0.25">
      <c r="A87" s="693"/>
      <c r="B87" s="782">
        <v>67</v>
      </c>
      <c r="C87" s="783"/>
      <c r="D87" s="919"/>
      <c r="E87" s="919"/>
      <c r="F87" s="919"/>
      <c r="G87" s="780"/>
      <c r="H87" s="922"/>
      <c r="I87" s="923"/>
      <c r="J87" s="919"/>
      <c r="K87" s="940"/>
      <c r="L87" s="175"/>
      <c r="M87" s="746"/>
    </row>
    <row r="88" spans="1:13" x14ac:dyDescent="0.25">
      <c r="A88" s="693"/>
      <c r="B88" s="782">
        <v>68</v>
      </c>
      <c r="C88" s="783"/>
      <c r="D88" s="919"/>
      <c r="E88" s="919"/>
      <c r="F88" s="919"/>
      <c r="G88" s="780"/>
      <c r="H88" s="922"/>
      <c r="I88" s="923"/>
      <c r="J88" s="919"/>
      <c r="K88" s="940"/>
      <c r="L88" s="175"/>
      <c r="M88" s="746"/>
    </row>
    <row r="89" spans="1:13" x14ac:dyDescent="0.25">
      <c r="A89" s="693"/>
      <c r="B89" s="782">
        <v>69</v>
      </c>
      <c r="C89" s="783"/>
      <c r="D89" s="919"/>
      <c r="E89" s="919"/>
      <c r="F89" s="919"/>
      <c r="G89" s="780"/>
      <c r="H89" s="922"/>
      <c r="I89" s="923"/>
      <c r="J89" s="919"/>
      <c r="K89" s="940"/>
      <c r="L89" s="175"/>
      <c r="M89" s="746"/>
    </row>
    <row r="90" spans="1:13" x14ac:dyDescent="0.25">
      <c r="A90" s="693"/>
      <c r="B90" s="782">
        <v>70</v>
      </c>
      <c r="C90" s="783"/>
      <c r="D90" s="919"/>
      <c r="E90" s="919"/>
      <c r="F90" s="919"/>
      <c r="G90" s="780"/>
      <c r="H90" s="922"/>
      <c r="I90" s="923"/>
      <c r="J90" s="919"/>
      <c r="K90" s="940"/>
      <c r="L90" s="175"/>
      <c r="M90" s="746"/>
    </row>
    <row r="91" spans="1:13" x14ac:dyDescent="0.25">
      <c r="A91" s="693"/>
      <c r="B91" s="782">
        <v>71</v>
      </c>
      <c r="C91" s="783"/>
      <c r="D91" s="919"/>
      <c r="E91" s="919"/>
      <c r="F91" s="919"/>
      <c r="G91" s="780"/>
      <c r="H91" s="922"/>
      <c r="I91" s="923"/>
      <c r="J91" s="919"/>
      <c r="K91" s="940"/>
      <c r="L91" s="175"/>
      <c r="M91" s="746"/>
    </row>
    <row r="92" spans="1:13" x14ac:dyDescent="0.25">
      <c r="A92" s="693"/>
      <c r="B92" s="782">
        <v>72</v>
      </c>
      <c r="C92" s="783"/>
      <c r="D92" s="919"/>
      <c r="E92" s="919"/>
      <c r="F92" s="919"/>
      <c r="G92" s="780"/>
      <c r="H92" s="922"/>
      <c r="I92" s="923"/>
      <c r="J92" s="919"/>
      <c r="K92" s="940"/>
      <c r="L92" s="175"/>
      <c r="M92" s="746"/>
    </row>
    <row r="93" spans="1:13" x14ac:dyDescent="0.25">
      <c r="A93" s="693"/>
      <c r="B93" s="782">
        <v>73</v>
      </c>
      <c r="C93" s="783"/>
      <c r="D93" s="919"/>
      <c r="E93" s="919"/>
      <c r="F93" s="919"/>
      <c r="G93" s="780"/>
      <c r="H93" s="922"/>
      <c r="I93" s="923"/>
      <c r="J93" s="919"/>
      <c r="K93" s="940"/>
      <c r="L93" s="175"/>
      <c r="M93" s="746"/>
    </row>
    <row r="94" spans="1:13" x14ac:dyDescent="0.25">
      <c r="A94" s="693"/>
      <c r="B94" s="782">
        <v>74</v>
      </c>
      <c r="C94" s="783"/>
      <c r="D94" s="919"/>
      <c r="E94" s="919"/>
      <c r="F94" s="919"/>
      <c r="G94" s="780"/>
      <c r="H94" s="922"/>
      <c r="I94" s="923"/>
      <c r="J94" s="919"/>
      <c r="K94" s="940"/>
      <c r="L94" s="175"/>
      <c r="M94" s="746"/>
    </row>
    <row r="95" spans="1:13" x14ac:dyDescent="0.25">
      <c r="A95" s="693"/>
      <c r="B95" s="782">
        <v>75</v>
      </c>
      <c r="C95" s="783"/>
      <c r="D95" s="919"/>
      <c r="E95" s="919"/>
      <c r="F95" s="919"/>
      <c r="G95" s="780"/>
      <c r="H95" s="922"/>
      <c r="I95" s="923"/>
      <c r="J95" s="919"/>
      <c r="K95" s="940"/>
      <c r="L95" s="175"/>
      <c r="M95" s="746"/>
    </row>
    <row r="96" spans="1:13" x14ac:dyDescent="0.25">
      <c r="A96" s="693"/>
      <c r="B96" s="782">
        <v>76</v>
      </c>
      <c r="C96" s="783"/>
      <c r="D96" s="919"/>
      <c r="E96" s="919"/>
      <c r="F96" s="919"/>
      <c r="G96" s="780"/>
      <c r="H96" s="922"/>
      <c r="I96" s="923"/>
      <c r="J96" s="919"/>
      <c r="K96" s="940"/>
      <c r="L96" s="175"/>
      <c r="M96" s="746"/>
    </row>
    <row r="97" spans="1:13" x14ac:dyDescent="0.25">
      <c r="A97" s="693"/>
      <c r="B97" s="782">
        <v>77</v>
      </c>
      <c r="C97" s="783"/>
      <c r="D97" s="919"/>
      <c r="E97" s="919"/>
      <c r="F97" s="919"/>
      <c r="G97" s="780"/>
      <c r="H97" s="922"/>
      <c r="I97" s="923"/>
      <c r="J97" s="919"/>
      <c r="K97" s="940"/>
      <c r="L97" s="175"/>
      <c r="M97" s="746"/>
    </row>
    <row r="98" spans="1:13" x14ac:dyDescent="0.25">
      <c r="A98" s="693"/>
      <c r="B98" s="782">
        <v>78</v>
      </c>
      <c r="C98" s="783"/>
      <c r="D98" s="919"/>
      <c r="E98" s="919"/>
      <c r="F98" s="919"/>
      <c r="G98" s="780"/>
      <c r="H98" s="922"/>
      <c r="I98" s="923"/>
      <c r="J98" s="919"/>
      <c r="K98" s="940"/>
      <c r="L98" s="175"/>
      <c r="M98" s="746"/>
    </row>
    <row r="99" spans="1:13" x14ac:dyDescent="0.25">
      <c r="A99" s="693"/>
      <c r="B99" s="782">
        <v>79</v>
      </c>
      <c r="C99" s="783"/>
      <c r="D99" s="919"/>
      <c r="E99" s="919"/>
      <c r="F99" s="919"/>
      <c r="G99" s="780"/>
      <c r="H99" s="922"/>
      <c r="I99" s="923"/>
      <c r="J99" s="919"/>
      <c r="K99" s="940"/>
      <c r="L99" s="175"/>
      <c r="M99" s="746"/>
    </row>
    <row r="100" spans="1:13" x14ac:dyDescent="0.25">
      <c r="A100" s="693"/>
      <c r="B100" s="800">
        <v>80</v>
      </c>
      <c r="C100" s="801"/>
      <c r="D100" s="921"/>
      <c r="E100" s="921"/>
      <c r="F100" s="921"/>
      <c r="G100" s="802"/>
      <c r="H100" s="924"/>
      <c r="I100" s="920"/>
      <c r="J100" s="921"/>
      <c r="K100" s="941"/>
      <c r="L100" s="693"/>
      <c r="M100" s="746"/>
    </row>
    <row r="101" spans="1:13" x14ac:dyDescent="0.25">
      <c r="A101" s="738"/>
      <c r="B101" s="803"/>
      <c r="C101" s="739"/>
      <c r="D101" s="739"/>
      <c r="E101" s="739"/>
      <c r="F101" s="739"/>
      <c r="G101" s="739"/>
      <c r="H101" s="739"/>
      <c r="I101" s="739" t="str">
        <f t="shared" ref="I101:L101" si="0">IF(ISNUMBER($C101),D101/$C101,"")</f>
        <v/>
      </c>
      <c r="J101" s="739" t="str">
        <f t="shared" si="0"/>
        <v/>
      </c>
      <c r="K101" s="739" t="str">
        <f t="shared" si="0"/>
        <v/>
      </c>
      <c r="L101" s="739" t="str">
        <f t="shared" si="0"/>
        <v/>
      </c>
      <c r="M101" s="804"/>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pageSetUpPr fitToPage="1"/>
  </sheetPr>
  <dimension ref="A1:N38"/>
  <sheetViews>
    <sheetView view="pageBreakPreview" zoomScale="80" zoomScaleNormal="85" zoomScaleSheetLayoutView="80" workbookViewId="0">
      <selection activeCell="B3" sqref="B3"/>
    </sheetView>
  </sheetViews>
  <sheetFormatPr baseColWidth="10" defaultColWidth="9.1796875" defaultRowHeight="12.5" x14ac:dyDescent="0.25"/>
  <cols>
    <col min="1" max="1" width="1.1796875" style="692" customWidth="1"/>
    <col min="2" max="2" width="69.1796875" style="692" customWidth="1"/>
    <col min="3" max="3" width="17.81640625" style="692" customWidth="1"/>
    <col min="4" max="4" width="19.54296875" style="692" customWidth="1"/>
    <col min="5" max="5" width="15.54296875" style="692" customWidth="1"/>
    <col min="6" max="6" width="14.36328125" style="692" bestFit="1" customWidth="1"/>
    <col min="7" max="14" width="12.81640625" style="692" customWidth="1"/>
    <col min="15" max="16384" width="9.1796875" style="692"/>
  </cols>
  <sheetData>
    <row r="1" spans="1:14" ht="6" customHeight="1" x14ac:dyDescent="0.25">
      <c r="A1" s="689"/>
      <c r="B1" s="690"/>
      <c r="C1" s="690"/>
      <c r="D1" s="690"/>
      <c r="E1" s="690"/>
      <c r="F1" s="690"/>
      <c r="G1" s="690"/>
      <c r="H1" s="690"/>
      <c r="I1" s="690"/>
      <c r="J1" s="690"/>
      <c r="K1" s="690"/>
      <c r="L1" s="690"/>
      <c r="M1" s="690"/>
      <c r="N1" s="691"/>
    </row>
    <row r="2" spans="1:14" ht="18" x14ac:dyDescent="0.25">
      <c r="A2" s="693"/>
      <c r="B2" s="694" t="str">
        <f>'Cover Sheet'!B2</f>
        <v>SC Germany Mobility 2020-1</v>
      </c>
      <c r="C2" s="694"/>
      <c r="D2" s="695" t="str">
        <f>'Cover Sheet'!D2</f>
        <v>Calculation Date</v>
      </c>
      <c r="E2" s="696"/>
      <c r="F2" s="697">
        <f>'Cover Sheet'!F2</f>
        <v>45881</v>
      </c>
      <c r="G2" s="696"/>
      <c r="H2" s="696"/>
      <c r="I2" s="696"/>
      <c r="J2" s="698"/>
      <c r="K2" s="135"/>
      <c r="L2" s="135"/>
      <c r="N2" s="699"/>
    </row>
    <row r="3" spans="1:14" ht="18" x14ac:dyDescent="0.25">
      <c r="A3" s="693"/>
      <c r="B3" s="694" t="str">
        <f>'Cover Sheet'!B3</f>
        <v>Monthly Investor Report</v>
      </c>
      <c r="C3" s="694"/>
      <c r="D3" s="700" t="str">
        <f>'Cover Sheet'!D3</f>
        <v>Payment Date</v>
      </c>
      <c r="E3" s="701"/>
      <c r="F3" s="702">
        <f>'Cover Sheet'!F3</f>
        <v>45883</v>
      </c>
      <c r="G3" s="701"/>
      <c r="H3" s="701"/>
      <c r="I3" s="701"/>
      <c r="J3" s="703"/>
      <c r="K3" s="135"/>
      <c r="L3" s="135"/>
      <c r="N3" s="699"/>
    </row>
    <row r="4" spans="1:14" x14ac:dyDescent="0.25">
      <c r="A4" s="693"/>
      <c r="B4" s="704"/>
      <c r="C4" s="705"/>
      <c r="D4" s="700" t="str">
        <f>'Cover Sheet'!D4</f>
        <v>Period  No</v>
      </c>
      <c r="E4" s="701"/>
      <c r="F4" s="706">
        <f>'Cover Sheet'!F4</f>
        <v>58</v>
      </c>
      <c r="G4" s="701"/>
      <c r="H4" s="707"/>
      <c r="I4" s="701"/>
      <c r="J4" s="708"/>
      <c r="K4" s="60"/>
      <c r="L4" s="60"/>
      <c r="N4" s="699"/>
    </row>
    <row r="5" spans="1:14" ht="18" x14ac:dyDescent="0.25">
      <c r="A5" s="693"/>
      <c r="B5" s="709" t="s">
        <v>301</v>
      </c>
      <c r="C5" s="709"/>
      <c r="D5" s="700" t="str">
        <f>'Cover Sheet'!D5</f>
        <v>Monthly Period</v>
      </c>
      <c r="E5" s="701"/>
      <c r="F5" s="88">
        <f>'Cover Sheet'!F5</f>
        <v>45883</v>
      </c>
      <c r="G5" s="701"/>
      <c r="H5" s="707"/>
      <c r="I5" s="701"/>
      <c r="J5" s="708"/>
      <c r="K5" s="60"/>
      <c r="L5" s="60"/>
      <c r="N5" s="699"/>
    </row>
    <row r="6" spans="1:14" s="715" customFormat="1" ht="15" customHeight="1" x14ac:dyDescent="0.25">
      <c r="A6" s="693"/>
      <c r="B6" s="710"/>
      <c r="C6" s="711"/>
      <c r="D6" s="700" t="str">
        <f>'Cover Sheet'!D6</f>
        <v>Interest Period</v>
      </c>
      <c r="E6" s="712" t="s">
        <v>33</v>
      </c>
      <c r="F6" s="702">
        <f>'Cover Sheet'!F6</f>
        <v>45852</v>
      </c>
      <c r="G6" s="712" t="s">
        <v>4</v>
      </c>
      <c r="H6" s="702">
        <f>'Cover Sheet'!H6</f>
        <v>45883</v>
      </c>
      <c r="I6" s="712" t="s">
        <v>14</v>
      </c>
      <c r="J6" s="713" t="str">
        <f>'Cover Sheet'!J6</f>
        <v>31 days</v>
      </c>
      <c r="K6" s="714"/>
      <c r="L6" s="714"/>
      <c r="M6" s="692"/>
      <c r="N6" s="699"/>
    </row>
    <row r="7" spans="1:14" x14ac:dyDescent="0.25">
      <c r="A7" s="693"/>
      <c r="D7" s="716" t="s">
        <v>142</v>
      </c>
      <c r="E7" s="717" t="s">
        <v>33</v>
      </c>
      <c r="F7" s="718" t="str">
        <f>'Cover Sheet'!F7</f>
        <v>01.07.2025</v>
      </c>
      <c r="G7" s="717" t="s">
        <v>4</v>
      </c>
      <c r="H7" s="718">
        <f>'Cover Sheet'!H7</f>
        <v>45869</v>
      </c>
      <c r="I7" s="719"/>
      <c r="J7" s="720"/>
      <c r="K7" s="135"/>
      <c r="L7" s="135"/>
      <c r="N7" s="699"/>
    </row>
    <row r="8" spans="1:14" ht="13" x14ac:dyDescent="0.25">
      <c r="A8" s="693"/>
      <c r="F8" s="721"/>
      <c r="G8" s="722"/>
      <c r="H8" s="723"/>
      <c r="J8" s="724"/>
      <c r="L8" s="724"/>
      <c r="N8" s="725"/>
    </row>
    <row r="9" spans="1:14" x14ac:dyDescent="0.25">
      <c r="A9" s="693"/>
      <c r="F9" s="705"/>
      <c r="N9" s="699"/>
    </row>
    <row r="10" spans="1:14" x14ac:dyDescent="0.25">
      <c r="A10" s="693"/>
      <c r="F10" s="705"/>
      <c r="N10" s="699"/>
    </row>
    <row r="11" spans="1:14" ht="18" customHeight="1" x14ac:dyDescent="0.25">
      <c r="A11" s="693"/>
      <c r="F11" s="925" t="s">
        <v>467</v>
      </c>
      <c r="N11" s="699"/>
    </row>
    <row r="12" spans="1:14" x14ac:dyDescent="0.25">
      <c r="A12" s="693"/>
      <c r="C12" s="135"/>
      <c r="D12" s="135"/>
      <c r="E12" s="135"/>
      <c r="F12" s="60"/>
      <c r="G12" s="20"/>
      <c r="H12" s="20"/>
      <c r="I12" s="20"/>
      <c r="J12" s="20"/>
      <c r="K12" s="20"/>
      <c r="L12" s="20"/>
      <c r="M12" s="20"/>
      <c r="N12" s="726"/>
    </row>
    <row r="13" spans="1:14" ht="13" x14ac:dyDescent="0.25">
      <c r="A13" s="693"/>
      <c r="B13" s="727" t="s">
        <v>302</v>
      </c>
      <c r="C13" s="104" t="s">
        <v>314</v>
      </c>
      <c r="D13" s="104" t="s">
        <v>313</v>
      </c>
      <c r="E13" s="104"/>
      <c r="F13" s="104" t="s">
        <v>304</v>
      </c>
      <c r="G13" s="104"/>
      <c r="H13" s="104" t="s">
        <v>305</v>
      </c>
      <c r="I13" s="12"/>
      <c r="J13" s="12"/>
      <c r="K13" s="12"/>
      <c r="L13" s="12"/>
      <c r="M13" s="12"/>
      <c r="N13" s="728"/>
    </row>
    <row r="14" spans="1:14" ht="13" x14ac:dyDescent="0.25">
      <c r="A14" s="693"/>
      <c r="B14" s="727"/>
      <c r="C14" s="104"/>
      <c r="D14" s="104"/>
      <c r="E14" s="104"/>
      <c r="F14" s="104"/>
      <c r="G14" s="104"/>
      <c r="H14" s="104"/>
      <c r="I14" s="12"/>
      <c r="J14" s="12"/>
      <c r="K14" s="12"/>
      <c r="L14" s="12"/>
      <c r="M14" s="12"/>
      <c r="N14" s="728"/>
    </row>
    <row r="15" spans="1:14" x14ac:dyDescent="0.25">
      <c r="A15" s="693"/>
      <c r="B15" s="33" t="s">
        <v>312</v>
      </c>
      <c r="C15" s="106"/>
      <c r="D15" s="729">
        <v>350000</v>
      </c>
      <c r="E15" s="20"/>
      <c r="F15" s="735" t="s">
        <v>34</v>
      </c>
      <c r="G15" s="3"/>
      <c r="H15" s="106"/>
      <c r="I15" s="12"/>
      <c r="J15" s="12"/>
      <c r="K15" s="12"/>
      <c r="L15" s="12"/>
      <c r="M15" s="12"/>
      <c r="N15" s="728"/>
    </row>
    <row r="16" spans="1:14" x14ac:dyDescent="0.25">
      <c r="A16" s="693"/>
      <c r="B16" s="20"/>
      <c r="C16" s="729"/>
      <c r="D16" s="729"/>
      <c r="E16" s="165"/>
      <c r="F16" s="729"/>
      <c r="G16" s="3"/>
      <c r="H16" s="106"/>
      <c r="I16" s="12"/>
      <c r="J16" s="12"/>
      <c r="K16" s="12"/>
      <c r="L16" s="12"/>
      <c r="M16" s="12"/>
      <c r="N16" s="728"/>
    </row>
    <row r="17" spans="1:14" x14ac:dyDescent="0.25">
      <c r="A17" s="693"/>
      <c r="B17" s="20" t="s">
        <v>460</v>
      </c>
      <c r="C17" s="106">
        <v>0.03</v>
      </c>
      <c r="D17" s="729" t="s">
        <v>34</v>
      </c>
      <c r="E17" s="20"/>
      <c r="F17" s="735" t="s">
        <v>34</v>
      </c>
      <c r="G17" s="3"/>
      <c r="H17" s="106"/>
      <c r="I17" s="12"/>
      <c r="J17" s="12"/>
      <c r="K17" s="12"/>
      <c r="L17" s="12"/>
      <c r="M17" s="12"/>
      <c r="N17" s="728"/>
    </row>
    <row r="18" spans="1:14" ht="12.75" customHeight="1" x14ac:dyDescent="0.25">
      <c r="A18" s="693"/>
      <c r="B18" s="33"/>
      <c r="C18" s="106"/>
      <c r="D18" s="106"/>
      <c r="E18" s="20"/>
      <c r="F18" s="106"/>
      <c r="G18" s="3"/>
      <c r="H18" s="106"/>
      <c r="I18" s="12"/>
      <c r="J18" s="12"/>
      <c r="K18" s="12"/>
      <c r="L18" s="12"/>
      <c r="M18" s="12"/>
      <c r="N18" s="728"/>
    </row>
    <row r="19" spans="1:14" x14ac:dyDescent="0.25">
      <c r="A19" s="693"/>
      <c r="B19" s="730" t="s">
        <v>440</v>
      </c>
      <c r="C19" s="731" t="s">
        <v>34</v>
      </c>
      <c r="D19" s="729">
        <v>67</v>
      </c>
      <c r="E19" s="12"/>
      <c r="F19" s="735" t="s">
        <v>34</v>
      </c>
      <c r="G19" s="12"/>
      <c r="H19" s="106"/>
      <c r="I19" s="12"/>
      <c r="J19" s="12"/>
      <c r="K19" s="12"/>
      <c r="L19" s="12"/>
      <c r="M19" s="12"/>
      <c r="N19" s="728"/>
    </row>
    <row r="20" spans="1:14" x14ac:dyDescent="0.25">
      <c r="A20" s="693"/>
      <c r="B20" s="730"/>
      <c r="C20" s="731"/>
      <c r="D20" s="729"/>
      <c r="E20" s="12"/>
      <c r="F20" s="729"/>
      <c r="G20" s="12"/>
      <c r="H20" s="106"/>
      <c r="I20" s="12"/>
      <c r="J20" s="12"/>
      <c r="K20" s="12"/>
      <c r="L20" s="12"/>
      <c r="M20" s="12"/>
      <c r="N20" s="728"/>
    </row>
    <row r="21" spans="1:14" x14ac:dyDescent="0.25">
      <c r="A21" s="693"/>
      <c r="B21" s="730"/>
      <c r="C21" s="731"/>
      <c r="D21" s="732"/>
      <c r="E21" s="12"/>
      <c r="F21" s="729"/>
      <c r="G21" s="12"/>
      <c r="H21" s="106"/>
      <c r="I21" s="12"/>
      <c r="J21" s="12"/>
      <c r="K21" s="12"/>
      <c r="L21" s="12"/>
      <c r="M21" s="12"/>
      <c r="N21" s="728"/>
    </row>
    <row r="22" spans="1:14" x14ac:dyDescent="0.25">
      <c r="A22" s="693"/>
      <c r="B22" s="730"/>
      <c r="C22" s="731"/>
      <c r="D22" s="733"/>
      <c r="E22" s="12"/>
      <c r="F22" s="135"/>
      <c r="G22" s="12"/>
      <c r="H22" s="12"/>
      <c r="I22" s="12"/>
      <c r="J22" s="12"/>
      <c r="K22" s="12"/>
      <c r="L22" s="12"/>
      <c r="M22" s="12"/>
      <c r="N22" s="728"/>
    </row>
    <row r="23" spans="1:14" x14ac:dyDescent="0.25">
      <c r="A23" s="693"/>
      <c r="B23" s="730"/>
      <c r="C23" s="731"/>
      <c r="D23" s="733"/>
      <c r="E23" s="12"/>
      <c r="F23" s="12"/>
      <c r="G23" s="12"/>
      <c r="H23" s="12"/>
      <c r="I23" s="12"/>
      <c r="J23" s="12"/>
      <c r="K23" s="12"/>
      <c r="L23" s="12"/>
      <c r="M23" s="12"/>
      <c r="N23" s="728"/>
    </row>
    <row r="24" spans="1:14" ht="13" x14ac:dyDescent="0.25">
      <c r="A24" s="693"/>
      <c r="B24" s="727" t="s">
        <v>306</v>
      </c>
      <c r="C24" s="135"/>
      <c r="D24" s="734" t="s">
        <v>303</v>
      </c>
      <c r="E24" s="734"/>
      <c r="F24" s="734" t="s">
        <v>304</v>
      </c>
      <c r="G24" s="734"/>
      <c r="H24" s="734" t="s">
        <v>305</v>
      </c>
      <c r="I24" s="12"/>
      <c r="J24" s="12"/>
      <c r="K24" s="12"/>
      <c r="L24" s="12"/>
      <c r="M24" s="12"/>
      <c r="N24" s="728"/>
    </row>
    <row r="25" spans="1:14" x14ac:dyDescent="0.25">
      <c r="A25" s="693"/>
      <c r="B25" s="730"/>
      <c r="C25" s="731"/>
      <c r="D25" s="733"/>
      <c r="E25" s="12"/>
      <c r="F25" s="12"/>
      <c r="G25" s="12"/>
      <c r="H25" s="12"/>
      <c r="I25" s="12"/>
      <c r="J25" s="12"/>
      <c r="K25" s="12"/>
      <c r="L25" s="12"/>
      <c r="M25" s="12"/>
      <c r="N25" s="728"/>
    </row>
    <row r="26" spans="1:14" x14ac:dyDescent="0.25">
      <c r="A26" s="693"/>
      <c r="B26" s="730" t="s">
        <v>307</v>
      </c>
      <c r="C26" s="731"/>
      <c r="D26" s="135"/>
      <c r="E26" s="12"/>
      <c r="F26" s="12"/>
      <c r="G26" s="12"/>
      <c r="H26" s="12"/>
      <c r="I26" s="12"/>
      <c r="J26" s="12"/>
      <c r="K26" s="12"/>
      <c r="L26" s="12"/>
      <c r="M26" s="12"/>
      <c r="N26" s="728"/>
    </row>
    <row r="27" spans="1:14" x14ac:dyDescent="0.25">
      <c r="A27" s="693"/>
      <c r="B27" s="730" t="s">
        <v>379</v>
      </c>
      <c r="C27" s="731"/>
      <c r="D27" s="732">
        <v>0.01</v>
      </c>
      <c r="E27" s="12"/>
      <c r="F27" s="735" t="str">
        <f>F29</f>
        <v>-</v>
      </c>
      <c r="G27" s="12"/>
      <c r="H27" s="106"/>
      <c r="N27" s="699"/>
    </row>
    <row r="28" spans="1:14" x14ac:dyDescent="0.25">
      <c r="A28" s="693"/>
      <c r="B28" s="730" t="s">
        <v>380</v>
      </c>
      <c r="C28" s="731"/>
      <c r="D28" s="732">
        <v>0.02</v>
      </c>
      <c r="E28" s="12"/>
      <c r="F28" s="735" t="str">
        <f>F29</f>
        <v>-</v>
      </c>
      <c r="G28" s="12"/>
      <c r="H28" s="106"/>
      <c r="N28" s="699"/>
    </row>
    <row r="29" spans="1:14" x14ac:dyDescent="0.25">
      <c r="A29" s="693"/>
      <c r="B29" s="730" t="s">
        <v>381</v>
      </c>
      <c r="C29" s="731"/>
      <c r="D29" s="732">
        <v>0.03</v>
      </c>
      <c r="E29" s="12"/>
      <c r="F29" s="735" t="s">
        <v>34</v>
      </c>
      <c r="G29" s="12"/>
      <c r="H29" s="106"/>
      <c r="N29" s="699"/>
    </row>
    <row r="30" spans="1:14" ht="13" x14ac:dyDescent="0.25">
      <c r="A30" s="693"/>
      <c r="B30" s="134"/>
      <c r="C30" s="731"/>
      <c r="D30" s="733"/>
      <c r="E30" s="12"/>
      <c r="F30" s="12"/>
      <c r="G30" s="12"/>
      <c r="H30" s="12"/>
      <c r="N30" s="699"/>
    </row>
    <row r="31" spans="1:14" x14ac:dyDescent="0.25">
      <c r="A31" s="693"/>
      <c r="B31" s="135" t="s">
        <v>308</v>
      </c>
      <c r="C31" s="731"/>
      <c r="D31" s="733"/>
      <c r="E31" s="12"/>
      <c r="F31" s="735"/>
      <c r="G31" s="12"/>
      <c r="H31" s="106"/>
      <c r="N31" s="699"/>
    </row>
    <row r="32" spans="1:14" ht="13" x14ac:dyDescent="0.25">
      <c r="A32" s="693"/>
      <c r="B32" s="730" t="s">
        <v>309</v>
      </c>
      <c r="C32" s="424"/>
      <c r="D32" s="732">
        <v>0.1</v>
      </c>
      <c r="E32" s="425"/>
      <c r="F32" s="735" t="str">
        <f>F34</f>
        <v>-</v>
      </c>
      <c r="G32" s="736"/>
      <c r="H32" s="106"/>
      <c r="N32" s="699"/>
    </row>
    <row r="33" spans="1:14" x14ac:dyDescent="0.25">
      <c r="A33" s="693"/>
      <c r="B33" s="737" t="s">
        <v>310</v>
      </c>
      <c r="C33" s="731"/>
      <c r="D33" s="732">
        <v>0.1</v>
      </c>
      <c r="E33" s="12"/>
      <c r="F33" s="735" t="str">
        <f>F34</f>
        <v>-</v>
      </c>
      <c r="G33" s="12"/>
      <c r="H33" s="106"/>
      <c r="N33" s="699"/>
    </row>
    <row r="34" spans="1:14" x14ac:dyDescent="0.25">
      <c r="A34" s="693"/>
      <c r="B34" s="730" t="s">
        <v>311</v>
      </c>
      <c r="C34" s="731"/>
      <c r="D34" s="732">
        <v>0.1</v>
      </c>
      <c r="E34" s="12"/>
      <c r="F34" s="735" t="s">
        <v>34</v>
      </c>
      <c r="G34" s="12"/>
      <c r="H34" s="106"/>
      <c r="N34" s="699"/>
    </row>
    <row r="35" spans="1:14" x14ac:dyDescent="0.25">
      <c r="A35" s="693"/>
      <c r="B35" s="730"/>
      <c r="C35" s="731"/>
      <c r="D35" s="12"/>
      <c r="E35" s="12"/>
      <c r="F35" s="12"/>
      <c r="G35" s="12"/>
      <c r="H35" s="12"/>
      <c r="N35" s="699"/>
    </row>
    <row r="36" spans="1:14" x14ac:dyDescent="0.25">
      <c r="A36" s="693"/>
      <c r="B36" s="135" t="s">
        <v>433</v>
      </c>
      <c r="C36" s="731"/>
      <c r="D36" s="732">
        <v>1.2500000000000001E-2</v>
      </c>
      <c r="E36" s="12"/>
      <c r="F36" s="735" t="s">
        <v>34</v>
      </c>
      <c r="G36" s="12"/>
      <c r="H36" s="106"/>
      <c r="N36" s="699"/>
    </row>
    <row r="37" spans="1:14" x14ac:dyDescent="0.25">
      <c r="A37" s="693"/>
      <c r="N37" s="699"/>
    </row>
    <row r="38" spans="1:14" x14ac:dyDescent="0.25">
      <c r="A38" s="738"/>
      <c r="B38" s="739"/>
      <c r="C38" s="739"/>
      <c r="D38" s="739"/>
      <c r="E38" s="739"/>
      <c r="F38" s="739"/>
      <c r="G38" s="739"/>
      <c r="H38" s="739"/>
      <c r="I38" s="739"/>
      <c r="J38" s="739"/>
      <c r="K38" s="739"/>
      <c r="L38" s="739"/>
      <c r="M38" s="739"/>
      <c r="N38" s="740"/>
    </row>
  </sheetData>
  <conditionalFormatting sqref="H15:H21">
    <cfRule type="cellIs" dxfId="4" priority="6" stopIfTrue="1" operator="equal">
      <formula>"yes"</formula>
    </cfRule>
  </conditionalFormatting>
  <conditionalFormatting sqref="H27:H29">
    <cfRule type="cellIs" dxfId="3" priority="5" stopIfTrue="1" operator="equal">
      <formula>"yes"</formula>
    </cfRule>
  </conditionalFormatting>
  <conditionalFormatting sqref="H31">
    <cfRule type="cellIs" dxfId="2" priority="4" stopIfTrue="1" operator="equal">
      <formula>"yes"</formula>
    </cfRule>
  </conditionalFormatting>
  <conditionalFormatting sqref="H36">
    <cfRule type="cellIs" dxfId="1" priority="3" stopIfTrue="1" operator="equal">
      <formula>"yes"</formula>
    </cfRule>
  </conditionalFormatting>
  <conditionalFormatting sqref="H32:H34">
    <cfRule type="cellIs" dxfId="0" priority="1" stopIfTrue="1" operator="equal">
      <formula>"yes"</formula>
    </cfRule>
  </conditionalFormatting>
  <pageMargins left="0.70866141732283472" right="0.70866141732283472" top="1.0236220472440944" bottom="1.0236220472440944" header="0.39370078740157483" footer="0.39370078740157483"/>
  <pageSetup paperSize="9" scale="55" orientation="landscape" r:id="rId1"/>
  <headerFooter alignWithMargins="0">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7">
    <pageSetUpPr fitToPage="1"/>
  </sheetPr>
  <dimension ref="A1:Y62"/>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53.81640625" style="4" customWidth="1"/>
    <col min="3" max="3" width="18.81640625" style="4" bestFit="1" customWidth="1"/>
    <col min="4" max="4" width="22.81640625" style="4" customWidth="1"/>
    <col min="5" max="5" width="4.81640625" style="4" customWidth="1"/>
    <col min="6" max="6" width="18.81640625" style="4" customWidth="1"/>
    <col min="7" max="7" width="4.81640625" style="4" customWidth="1"/>
    <col min="8" max="8" width="18.81640625" style="4" customWidth="1"/>
    <col min="9" max="9" width="4.81640625" style="4" customWidth="1"/>
    <col min="10" max="10" width="10.81640625" style="4" customWidth="1"/>
    <col min="11" max="11" width="1.1796875" style="4" customWidth="1"/>
    <col min="12" max="12" width="38.54296875" style="646" customWidth="1"/>
    <col min="13" max="13" width="15.81640625" style="647" customWidth="1"/>
    <col min="14" max="14" width="9.1796875" style="4"/>
    <col min="15" max="15" width="11.54296875" style="4" bestFit="1" customWidth="1"/>
    <col min="16" max="21" width="9.1796875" style="4"/>
    <col min="22" max="22" width="11.54296875" style="4" bestFit="1" customWidth="1"/>
    <col min="23" max="16384" width="9.1796875" style="4"/>
  </cols>
  <sheetData>
    <row r="1" spans="1:13" ht="6" customHeight="1" x14ac:dyDescent="0.25">
      <c r="A1" s="49"/>
      <c r="B1" s="67"/>
      <c r="C1" s="67"/>
      <c r="D1" s="67"/>
      <c r="E1" s="67"/>
      <c r="F1" s="67"/>
      <c r="G1" s="67"/>
      <c r="H1" s="67"/>
      <c r="I1" s="67"/>
      <c r="J1" s="67"/>
      <c r="K1" s="118"/>
    </row>
    <row r="2" spans="1:13" ht="18" x14ac:dyDescent="0.25">
      <c r="A2" s="29"/>
      <c r="B2" s="69" t="str">
        <f>'Cover Sheet'!B2</f>
        <v>SC Germany Mobility 2020-1</v>
      </c>
      <c r="C2" s="20"/>
      <c r="D2" s="70" t="str">
        <f>'Cover Sheet'!D2</f>
        <v>Calculation Date</v>
      </c>
      <c r="E2" s="71"/>
      <c r="F2" s="119">
        <f>'Cover Sheet'!F2</f>
        <v>45881</v>
      </c>
      <c r="G2" s="71"/>
      <c r="H2" s="71"/>
      <c r="I2" s="71"/>
      <c r="J2" s="74"/>
      <c r="K2" s="139"/>
      <c r="L2" s="648"/>
    </row>
    <row r="3" spans="1:13" ht="18" x14ac:dyDescent="0.25">
      <c r="A3" s="29"/>
      <c r="B3" s="69" t="str">
        <f>'Cover Sheet'!B3</f>
        <v>Monthly Investor Report</v>
      </c>
      <c r="C3" s="20"/>
      <c r="D3" s="78" t="str">
        <f>'Cover Sheet'!D3</f>
        <v>Payment Date</v>
      </c>
      <c r="E3" s="79"/>
      <c r="F3" s="120">
        <f>'Cover Sheet'!F3</f>
        <v>45883</v>
      </c>
      <c r="G3" s="79"/>
      <c r="H3" s="79"/>
      <c r="I3" s="79"/>
      <c r="J3" s="82"/>
      <c r="K3" s="139"/>
      <c r="L3" s="648"/>
    </row>
    <row r="4" spans="1:13" x14ac:dyDescent="0.25">
      <c r="A4" s="29"/>
      <c r="B4" s="121"/>
      <c r="C4" s="20"/>
      <c r="D4" s="78" t="str">
        <f>'Cover Sheet'!D4</f>
        <v>Period  No</v>
      </c>
      <c r="E4" s="79"/>
      <c r="F4" s="122">
        <f>'Cover Sheet'!F4</f>
        <v>58</v>
      </c>
      <c r="G4" s="79"/>
      <c r="H4" s="123"/>
      <c r="I4" s="79"/>
      <c r="J4" s="86"/>
      <c r="K4" s="139"/>
      <c r="L4" s="648"/>
    </row>
    <row r="5" spans="1:13" ht="18" x14ac:dyDescent="0.25">
      <c r="A5" s="29"/>
      <c r="B5" s="124" t="s">
        <v>327</v>
      </c>
      <c r="C5" s="20"/>
      <c r="D5" s="78" t="str">
        <f>'Cover Sheet'!D5</f>
        <v>Monthly Period</v>
      </c>
      <c r="E5" s="79"/>
      <c r="F5" s="88">
        <f>'Cover Sheet'!F5</f>
        <v>45883</v>
      </c>
      <c r="G5" s="79"/>
      <c r="H5" s="123"/>
      <c r="I5" s="79"/>
      <c r="J5" s="86"/>
      <c r="K5" s="139"/>
      <c r="L5" s="648"/>
    </row>
    <row r="6" spans="1:13" s="5" customFormat="1" ht="15" customHeight="1" x14ac:dyDescent="0.25">
      <c r="A6" s="32"/>
      <c r="B6" s="89"/>
      <c r="C6" s="77"/>
      <c r="D6" s="78" t="str">
        <f>'Cover Sheet'!D6</f>
        <v>Interest Period</v>
      </c>
      <c r="E6" s="90" t="s">
        <v>33</v>
      </c>
      <c r="F6" s="120">
        <f>'Cover Sheet'!F6</f>
        <v>45852</v>
      </c>
      <c r="G6" s="90" t="s">
        <v>4</v>
      </c>
      <c r="H6" s="120">
        <f>'Cover Sheet'!H6</f>
        <v>45883</v>
      </c>
      <c r="I6" s="90" t="s">
        <v>14</v>
      </c>
      <c r="J6" s="92" t="str">
        <f>'Cover Sheet'!J6</f>
        <v>31 days</v>
      </c>
      <c r="K6" s="93"/>
      <c r="L6" s="649"/>
      <c r="M6" s="94"/>
    </row>
    <row r="7" spans="1:13" x14ac:dyDescent="0.25">
      <c r="A7" s="29"/>
      <c r="B7" s="5"/>
      <c r="C7" s="20"/>
      <c r="D7" s="95" t="str">
        <f>'Cover Sheet'!D7</f>
        <v>Collection Period</v>
      </c>
      <c r="E7" s="96" t="s">
        <v>33</v>
      </c>
      <c r="F7" s="128" t="str">
        <f>'Cover Sheet'!F7</f>
        <v>01.07.2025</v>
      </c>
      <c r="G7" s="96" t="s">
        <v>4</v>
      </c>
      <c r="H7" s="128">
        <f>'Cover Sheet'!H7</f>
        <v>45869</v>
      </c>
      <c r="I7" s="99"/>
      <c r="J7" s="100"/>
      <c r="K7" s="139"/>
      <c r="L7" s="648"/>
    </row>
    <row r="8" spans="1:13" ht="13" x14ac:dyDescent="0.25">
      <c r="A8" s="29"/>
      <c r="B8" s="20"/>
      <c r="C8" s="20"/>
      <c r="D8" s="263"/>
      <c r="E8" s="3"/>
      <c r="F8" s="263"/>
      <c r="G8" s="20"/>
      <c r="H8" s="650"/>
      <c r="I8" s="20"/>
      <c r="J8" s="20"/>
      <c r="K8" s="139"/>
    </row>
    <row r="9" spans="1:13" ht="13" x14ac:dyDescent="0.25">
      <c r="A9" s="29"/>
      <c r="B9" s="651"/>
      <c r="C9" s="20"/>
      <c r="D9" s="263"/>
      <c r="E9" s="3"/>
      <c r="F9" s="263"/>
      <c r="G9" s="20"/>
      <c r="H9" s="650"/>
      <c r="I9" s="20"/>
      <c r="J9" s="20"/>
      <c r="K9" s="139"/>
    </row>
    <row r="10" spans="1:13" x14ac:dyDescent="0.25">
      <c r="A10" s="29"/>
      <c r="B10" s="20"/>
      <c r="C10" s="20"/>
      <c r="D10" s="20"/>
      <c r="E10" s="20"/>
      <c r="F10" s="20"/>
      <c r="G10" s="20"/>
      <c r="H10" s="231"/>
      <c r="I10" s="20"/>
      <c r="J10" s="20"/>
      <c r="K10" s="139"/>
    </row>
    <row r="11" spans="1:13" ht="18" customHeight="1" x14ac:dyDescent="0.25">
      <c r="A11" s="29"/>
      <c r="B11" s="20"/>
      <c r="C11" s="20"/>
      <c r="D11" s="20"/>
      <c r="E11" s="20"/>
      <c r="F11" s="20"/>
      <c r="G11" s="20"/>
      <c r="H11" s="231"/>
      <c r="I11" s="20"/>
      <c r="J11" s="20"/>
      <c r="K11" s="139"/>
    </row>
    <row r="12" spans="1:13" x14ac:dyDescent="0.25">
      <c r="A12" s="29"/>
      <c r="B12" s="20"/>
      <c r="C12" s="20"/>
      <c r="D12" s="20"/>
      <c r="E12" s="20"/>
      <c r="F12" s="20"/>
      <c r="G12" s="20"/>
      <c r="H12" s="20"/>
      <c r="I12" s="20"/>
      <c r="J12" s="20"/>
      <c r="K12" s="139"/>
    </row>
    <row r="13" spans="1:13" ht="18" x14ac:dyDescent="0.25">
      <c r="A13" s="29"/>
      <c r="B13" s="47" t="s">
        <v>24</v>
      </c>
      <c r="C13" s="652" t="s">
        <v>7</v>
      </c>
      <c r="D13" s="652" t="s">
        <v>5</v>
      </c>
      <c r="E13" s="652"/>
      <c r="F13" s="652" t="s">
        <v>6</v>
      </c>
      <c r="G13" s="652"/>
      <c r="H13" s="652"/>
      <c r="I13" s="652"/>
      <c r="J13" s="652"/>
      <c r="K13" s="139"/>
      <c r="L13" s="653"/>
    </row>
    <row r="14" spans="1:13" ht="12.75" customHeight="1" x14ac:dyDescent="0.25">
      <c r="A14" s="29"/>
      <c r="B14" s="654" t="s">
        <v>15</v>
      </c>
      <c r="C14" s="655"/>
      <c r="D14" s="655"/>
      <c r="E14" s="655"/>
      <c r="F14" s="655"/>
      <c r="G14" s="655"/>
      <c r="H14" s="655"/>
      <c r="I14" s="655"/>
      <c r="J14" s="656"/>
      <c r="K14" s="139"/>
      <c r="L14" s="653"/>
    </row>
    <row r="15" spans="1:13" ht="14.25" customHeight="1" x14ac:dyDescent="0.25">
      <c r="A15" s="29"/>
      <c r="B15" s="29" t="s">
        <v>16</v>
      </c>
      <c r="C15" s="657"/>
      <c r="D15" s="231" t="s">
        <v>432</v>
      </c>
      <c r="E15" s="657"/>
      <c r="F15" s="231" t="s">
        <v>452</v>
      </c>
      <c r="G15" s="657"/>
      <c r="H15" s="658"/>
      <c r="I15" s="657"/>
      <c r="J15" s="659"/>
      <c r="K15" s="139"/>
      <c r="L15" s="653"/>
    </row>
    <row r="16" spans="1:13" ht="14.25" customHeight="1" x14ac:dyDescent="0.25">
      <c r="A16" s="29"/>
      <c r="B16" s="29" t="s">
        <v>55</v>
      </c>
      <c r="C16" s="657"/>
      <c r="D16" s="660" t="s">
        <v>325</v>
      </c>
      <c r="E16" s="660"/>
      <c r="F16" s="660" t="s">
        <v>325</v>
      </c>
      <c r="G16" s="657"/>
      <c r="H16" s="658"/>
      <c r="I16" s="657"/>
      <c r="J16" s="659"/>
      <c r="K16" s="139"/>
      <c r="L16" s="653"/>
    </row>
    <row r="17" spans="1:12" ht="13" x14ac:dyDescent="0.25">
      <c r="A17" s="29"/>
      <c r="B17" s="29" t="s">
        <v>17</v>
      </c>
      <c r="C17" s="231" t="s">
        <v>8</v>
      </c>
      <c r="D17" s="175">
        <f>D22/$C$22</f>
        <v>0.92749999999999999</v>
      </c>
      <c r="E17" s="661"/>
      <c r="F17" s="175">
        <f>F22/$C$22</f>
        <v>7.2499999999999995E-2</v>
      </c>
      <c r="G17" s="662"/>
      <c r="H17" s="662"/>
      <c r="I17" s="662"/>
      <c r="J17" s="663"/>
      <c r="K17" s="139"/>
      <c r="L17" s="664"/>
    </row>
    <row r="18" spans="1:12" ht="18" x14ac:dyDescent="0.25">
      <c r="A18" s="29"/>
      <c r="B18" s="29" t="s">
        <v>144</v>
      </c>
      <c r="C18" s="231"/>
      <c r="D18" s="665">
        <v>49933</v>
      </c>
      <c r="E18" s="657"/>
      <c r="F18" s="665">
        <v>49933</v>
      </c>
      <c r="G18" s="662"/>
      <c r="H18" s="666"/>
      <c r="I18" s="662"/>
      <c r="J18" s="663"/>
      <c r="K18" s="139"/>
      <c r="L18" s="664"/>
    </row>
    <row r="19" spans="1:12" ht="18" x14ac:dyDescent="0.25">
      <c r="A19" s="29"/>
      <c r="B19" s="29" t="s">
        <v>143</v>
      </c>
      <c r="C19" s="231"/>
      <c r="D19" s="665">
        <v>46491</v>
      </c>
      <c r="E19" s="657"/>
      <c r="F19" s="665">
        <v>46491</v>
      </c>
      <c r="G19" s="662"/>
      <c r="H19" s="662"/>
      <c r="I19" s="662"/>
      <c r="J19" s="663"/>
      <c r="K19" s="139"/>
      <c r="L19" s="664"/>
    </row>
    <row r="20" spans="1:12" ht="18" x14ac:dyDescent="0.25">
      <c r="A20" s="29"/>
      <c r="B20" s="29" t="s">
        <v>355</v>
      </c>
      <c r="C20" s="667" t="s">
        <v>441</v>
      </c>
      <c r="D20" s="231" t="s">
        <v>442</v>
      </c>
      <c r="E20" s="657"/>
      <c r="F20" s="231" t="s">
        <v>443</v>
      </c>
      <c r="G20" s="662"/>
      <c r="H20" s="662"/>
      <c r="I20" s="662"/>
      <c r="J20" s="663"/>
      <c r="K20" s="139"/>
      <c r="L20" s="664"/>
    </row>
    <row r="21" spans="1:12" ht="18" x14ac:dyDescent="0.25">
      <c r="A21" s="29"/>
      <c r="B21" s="29" t="s">
        <v>356</v>
      </c>
      <c r="C21" s="667" t="s">
        <v>441</v>
      </c>
      <c r="D21" s="231" t="s">
        <v>478</v>
      </c>
      <c r="E21" s="657"/>
      <c r="F21" s="231" t="s">
        <v>443</v>
      </c>
      <c r="G21" s="662"/>
      <c r="H21" s="662"/>
      <c r="I21" s="662"/>
      <c r="J21" s="663"/>
      <c r="K21" s="139"/>
      <c r="L21" s="664"/>
    </row>
    <row r="22" spans="1:12" ht="18" x14ac:dyDescent="0.25">
      <c r="A22" s="29"/>
      <c r="B22" s="29" t="s">
        <v>44</v>
      </c>
      <c r="C22" s="668">
        <f>SUM(D22:F22)</f>
        <v>3200000000</v>
      </c>
      <c r="D22" s="651">
        <v>2968000000</v>
      </c>
      <c r="E22" s="657"/>
      <c r="F22" s="651">
        <v>232000000</v>
      </c>
      <c r="G22" s="20"/>
      <c r="H22" s="669"/>
      <c r="I22" s="20"/>
      <c r="J22" s="670"/>
      <c r="K22" s="139"/>
    </row>
    <row r="23" spans="1:12" x14ac:dyDescent="0.25">
      <c r="A23" s="29"/>
      <c r="B23" s="29" t="s">
        <v>18</v>
      </c>
      <c r="C23" s="651"/>
      <c r="D23" s="651">
        <v>100000</v>
      </c>
      <c r="E23" s="20"/>
      <c r="F23" s="651">
        <v>100000</v>
      </c>
      <c r="G23" s="20"/>
      <c r="H23" s="651"/>
      <c r="I23" s="20"/>
      <c r="J23" s="670"/>
      <c r="K23" s="139"/>
    </row>
    <row r="24" spans="1:12" x14ac:dyDescent="0.25">
      <c r="A24" s="29"/>
      <c r="B24" s="29" t="s">
        <v>19</v>
      </c>
      <c r="C24" s="651"/>
      <c r="D24" s="304">
        <f>D22/D23</f>
        <v>29680</v>
      </c>
      <c r="E24" s="20"/>
      <c r="F24" s="304">
        <f>F22/F23</f>
        <v>2320</v>
      </c>
      <c r="G24" s="20"/>
      <c r="H24" s="651"/>
      <c r="I24" s="20"/>
      <c r="J24" s="670"/>
      <c r="K24" s="139"/>
    </row>
    <row r="25" spans="1:12" x14ac:dyDescent="0.25">
      <c r="A25" s="29"/>
      <c r="B25" s="29" t="s">
        <v>435</v>
      </c>
      <c r="C25" s="668">
        <v>5000000000</v>
      </c>
      <c r="D25" s="668">
        <v>4637500000</v>
      </c>
      <c r="E25" s="20"/>
      <c r="F25" s="668">
        <v>362500000</v>
      </c>
      <c r="G25" s="20"/>
      <c r="H25" s="651"/>
      <c r="I25" s="20"/>
      <c r="J25" s="670"/>
      <c r="K25" s="139"/>
    </row>
    <row r="26" spans="1:12" x14ac:dyDescent="0.25">
      <c r="A26" s="29"/>
      <c r="B26" s="29" t="s">
        <v>436</v>
      </c>
      <c r="C26" s="36"/>
      <c r="D26" s="304">
        <f>D25/D23</f>
        <v>46375</v>
      </c>
      <c r="E26" s="36"/>
      <c r="F26" s="304">
        <f>F25/F23</f>
        <v>3625</v>
      </c>
      <c r="G26" s="36"/>
      <c r="H26" s="36"/>
      <c r="I26" s="36"/>
      <c r="J26" s="670"/>
      <c r="K26" s="139"/>
    </row>
    <row r="27" spans="1:12" ht="10.5" customHeight="1" x14ac:dyDescent="0.25">
      <c r="A27" s="29"/>
      <c r="B27" s="49"/>
      <c r="C27" s="67"/>
      <c r="D27" s="671"/>
      <c r="E27" s="67"/>
      <c r="F27" s="671"/>
      <c r="G27" s="67"/>
      <c r="H27" s="671"/>
      <c r="I27" s="67"/>
      <c r="J27" s="672"/>
      <c r="K27" s="139"/>
    </row>
    <row r="28" spans="1:12" ht="13" x14ac:dyDescent="0.25">
      <c r="A28" s="29"/>
      <c r="B28" s="673" t="s">
        <v>20</v>
      </c>
      <c r="C28" s="20"/>
      <c r="D28" s="20"/>
      <c r="E28" s="20"/>
      <c r="F28" s="20"/>
      <c r="G28" s="20"/>
      <c r="H28" s="20"/>
      <c r="I28" s="20"/>
      <c r="J28" s="139"/>
      <c r="K28" s="139"/>
    </row>
    <row r="29" spans="1:12" x14ac:dyDescent="0.25">
      <c r="A29" s="29"/>
      <c r="B29" s="29" t="s">
        <v>45</v>
      </c>
      <c r="C29" s="52">
        <v>2178484712.5</v>
      </c>
      <c r="D29" s="52">
        <v>1815984712.5</v>
      </c>
      <c r="E29" s="52"/>
      <c r="F29" s="52">
        <v>362500000</v>
      </c>
      <c r="G29" s="651"/>
      <c r="H29" s="669"/>
      <c r="I29" s="651"/>
      <c r="J29" s="670"/>
      <c r="K29" s="139"/>
    </row>
    <row r="30" spans="1:12" x14ac:dyDescent="0.25">
      <c r="A30" s="29"/>
      <c r="B30" s="29" t="s">
        <v>89</v>
      </c>
      <c r="C30" s="52">
        <v>116764292.91000213</v>
      </c>
      <c r="D30" s="52"/>
      <c r="E30" s="52"/>
      <c r="F30" s="52"/>
      <c r="G30" s="20"/>
      <c r="H30" s="20"/>
      <c r="I30" s="20"/>
      <c r="J30" s="139"/>
      <c r="K30" s="139"/>
    </row>
    <row r="31" spans="1:12" x14ac:dyDescent="0.25">
      <c r="A31" s="29"/>
      <c r="B31" s="29" t="s">
        <v>297</v>
      </c>
      <c r="C31" s="52">
        <v>0</v>
      </c>
      <c r="D31" s="52"/>
      <c r="E31" s="52"/>
      <c r="F31" s="52"/>
      <c r="G31" s="20"/>
      <c r="H31" s="20"/>
      <c r="I31" s="20"/>
      <c r="J31" s="139"/>
      <c r="K31" s="139"/>
    </row>
    <row r="32" spans="1:12" x14ac:dyDescent="0.25">
      <c r="A32" s="29"/>
      <c r="B32" s="29" t="s">
        <v>119</v>
      </c>
      <c r="C32" s="52">
        <v>108987278.75000001</v>
      </c>
      <c r="D32" s="52"/>
      <c r="E32" s="52"/>
      <c r="F32" s="52"/>
      <c r="G32" s="20"/>
      <c r="H32" s="651"/>
      <c r="I32" s="20"/>
      <c r="J32" s="139"/>
      <c r="K32" s="139"/>
    </row>
    <row r="33" spans="1:25" x14ac:dyDescent="0.25">
      <c r="A33" s="29"/>
      <c r="B33" s="29" t="s">
        <v>22</v>
      </c>
      <c r="C33" s="52">
        <v>108987278.75000001</v>
      </c>
      <c r="D33" s="52">
        <v>108987278.75000001</v>
      </c>
      <c r="E33" s="52"/>
      <c r="F33" s="52">
        <v>0</v>
      </c>
      <c r="G33" s="651"/>
      <c r="H33" s="175"/>
      <c r="I33" s="651"/>
      <c r="J33" s="670"/>
      <c r="K33" s="139"/>
    </row>
    <row r="34" spans="1:25" x14ac:dyDescent="0.25">
      <c r="A34" s="29"/>
      <c r="B34" s="29" t="s">
        <v>21</v>
      </c>
      <c r="C34" s="52"/>
      <c r="D34" s="52">
        <f>IF(ISNUMBER(D33),D33/D26,"")</f>
        <v>2350.13</v>
      </c>
      <c r="E34" s="52"/>
      <c r="F34" s="52">
        <f>IF(ISNUMBER(F33),F33/F26,"")</f>
        <v>0</v>
      </c>
      <c r="G34" s="651"/>
      <c r="H34" s="669"/>
      <c r="I34" s="651"/>
      <c r="J34" s="670"/>
      <c r="K34" s="139"/>
    </row>
    <row r="35" spans="1:25" x14ac:dyDescent="0.25">
      <c r="A35" s="29"/>
      <c r="B35" s="29" t="s">
        <v>46</v>
      </c>
      <c r="C35" s="52">
        <f>SUM(D35:F35)</f>
        <v>2069497433.75</v>
      </c>
      <c r="D35" s="52">
        <f>D29-D33</f>
        <v>1706997433.75</v>
      </c>
      <c r="E35" s="52"/>
      <c r="F35" s="52">
        <f>F29-F33</f>
        <v>362500000</v>
      </c>
      <c r="G35" s="20"/>
      <c r="H35" s="651"/>
      <c r="I35" s="20"/>
      <c r="J35" s="670"/>
      <c r="K35" s="139"/>
    </row>
    <row r="36" spans="1:25" x14ac:dyDescent="0.25">
      <c r="A36" s="29"/>
      <c r="B36" s="29" t="s">
        <v>23</v>
      </c>
      <c r="C36" s="20"/>
      <c r="D36" s="175">
        <f>+D35/$C$35</f>
        <v>0.82483669992132458</v>
      </c>
      <c r="E36" s="661"/>
      <c r="F36" s="175">
        <f>+F35/$C$35</f>
        <v>0.17516330007867545</v>
      </c>
      <c r="G36" s="20"/>
      <c r="H36" s="669"/>
      <c r="I36" s="20"/>
      <c r="J36" s="674"/>
      <c r="K36" s="139"/>
    </row>
    <row r="37" spans="1:25" x14ac:dyDescent="0.25">
      <c r="A37" s="29"/>
      <c r="B37" s="35" t="s">
        <v>26</v>
      </c>
      <c r="C37" s="36"/>
      <c r="D37" s="675">
        <f>D35/D25</f>
        <v>0.36808570000000002</v>
      </c>
      <c r="E37" s="36"/>
      <c r="F37" s="675">
        <f>F35/F25</f>
        <v>1</v>
      </c>
      <c r="G37" s="36"/>
      <c r="H37" s="675"/>
      <c r="I37" s="36"/>
      <c r="J37" s="676"/>
      <c r="K37" s="139"/>
      <c r="Y37" s="117"/>
    </row>
    <row r="38" spans="1:25" x14ac:dyDescent="0.25">
      <c r="A38" s="29"/>
      <c r="B38" s="20"/>
      <c r="C38" s="20"/>
      <c r="D38" s="20"/>
      <c r="E38" s="20"/>
      <c r="F38" s="20"/>
      <c r="G38" s="20"/>
      <c r="H38" s="20"/>
      <c r="I38" s="20"/>
      <c r="J38" s="20"/>
      <c r="K38" s="139"/>
      <c r="Y38" s="117"/>
    </row>
    <row r="39" spans="1:25" ht="18" x14ac:dyDescent="0.25">
      <c r="A39" s="29"/>
      <c r="B39" s="47" t="s">
        <v>25</v>
      </c>
      <c r="C39" s="652" t="s">
        <v>7</v>
      </c>
      <c r="D39" s="652" t="s">
        <v>5</v>
      </c>
      <c r="E39" s="652"/>
      <c r="F39" s="652" t="s">
        <v>6</v>
      </c>
      <c r="G39" s="652"/>
      <c r="H39" s="652"/>
      <c r="I39" s="652"/>
      <c r="J39" s="652"/>
      <c r="K39" s="139"/>
      <c r="Y39" s="117"/>
    </row>
    <row r="40" spans="1:25" x14ac:dyDescent="0.25">
      <c r="A40" s="29"/>
      <c r="B40" s="49" t="s">
        <v>352</v>
      </c>
      <c r="C40" s="677"/>
      <c r="D40" s="678">
        <v>0</v>
      </c>
      <c r="E40" s="67"/>
      <c r="F40" s="678">
        <v>0.01</v>
      </c>
      <c r="G40" s="67"/>
      <c r="H40" s="679"/>
      <c r="I40" s="67"/>
      <c r="J40" s="680"/>
      <c r="K40" s="139"/>
    </row>
    <row r="41" spans="1:25" x14ac:dyDescent="0.25">
      <c r="A41" s="29"/>
      <c r="B41" s="29" t="s">
        <v>56</v>
      </c>
      <c r="C41" s="397"/>
      <c r="D41" s="681" t="s">
        <v>324</v>
      </c>
      <c r="E41" s="20"/>
      <c r="F41" s="681" t="s">
        <v>324</v>
      </c>
      <c r="G41" s="20"/>
      <c r="H41" s="682"/>
      <c r="I41" s="20"/>
      <c r="J41" s="683"/>
      <c r="K41" s="139"/>
    </row>
    <row r="42" spans="1:25" x14ac:dyDescent="0.25">
      <c r="A42" s="29"/>
      <c r="B42" s="29" t="s">
        <v>114</v>
      </c>
      <c r="C42" s="304">
        <v>31</v>
      </c>
      <c r="D42" s="681"/>
      <c r="E42" s="20"/>
      <c r="F42" s="681"/>
      <c r="G42" s="20"/>
      <c r="H42" s="682"/>
      <c r="I42" s="20"/>
      <c r="J42" s="683"/>
      <c r="K42" s="139"/>
    </row>
    <row r="43" spans="1:25" x14ac:dyDescent="0.25">
      <c r="A43" s="29"/>
      <c r="B43" s="29" t="s">
        <v>27</v>
      </c>
      <c r="C43" s="651"/>
      <c r="D43" s="52">
        <f>D29/D26</f>
        <v>39158.699999999997</v>
      </c>
      <c r="E43" s="52"/>
      <c r="F43" s="52">
        <f>F29/F26</f>
        <v>100000</v>
      </c>
      <c r="G43" s="20"/>
      <c r="H43" s="651"/>
      <c r="I43" s="20"/>
      <c r="J43" s="670"/>
      <c r="K43" s="139"/>
    </row>
    <row r="44" spans="1:25" ht="13" x14ac:dyDescent="0.25">
      <c r="A44" s="29"/>
      <c r="B44" s="29" t="s">
        <v>29</v>
      </c>
      <c r="C44" s="397"/>
      <c r="D44" s="52">
        <f>+D34</f>
        <v>2350.13</v>
      </c>
      <c r="E44" s="52"/>
      <c r="F44" s="52">
        <f>+F34</f>
        <v>0</v>
      </c>
      <c r="G44" s="23"/>
      <c r="H44" s="684"/>
      <c r="I44" s="23"/>
      <c r="J44" s="685"/>
      <c r="K44" s="139"/>
    </row>
    <row r="45" spans="1:25" x14ac:dyDescent="0.25">
      <c r="A45" s="29"/>
      <c r="B45" s="29" t="s">
        <v>28</v>
      </c>
      <c r="C45" s="397"/>
      <c r="D45" s="52">
        <f>D43-D44</f>
        <v>36808.57</v>
      </c>
      <c r="E45" s="52"/>
      <c r="F45" s="52">
        <f>F43-F44</f>
        <v>100000</v>
      </c>
      <c r="G45" s="20"/>
      <c r="H45" s="651"/>
      <c r="I45" s="20"/>
      <c r="J45" s="670"/>
      <c r="K45" s="139"/>
    </row>
    <row r="46" spans="1:25" ht="13" x14ac:dyDescent="0.25">
      <c r="A46" s="29"/>
      <c r="B46" s="29" t="s">
        <v>99</v>
      </c>
      <c r="C46" s="684"/>
      <c r="D46" s="52">
        <f>-'21. PoP + Transaction Costs'!D36</f>
        <v>0</v>
      </c>
      <c r="E46" s="52"/>
      <c r="F46" s="52">
        <f>-'21. PoP + Transaction Costs'!F36</f>
        <v>-312148.75000000006</v>
      </c>
      <c r="G46" s="20"/>
      <c r="H46" s="651"/>
      <c r="I46" s="20"/>
      <c r="J46" s="670"/>
      <c r="K46" s="139"/>
    </row>
    <row r="47" spans="1:25" ht="13" x14ac:dyDescent="0.25">
      <c r="A47" s="29"/>
      <c r="B47" s="29" t="s">
        <v>113</v>
      </c>
      <c r="C47" s="684"/>
      <c r="D47" s="52">
        <v>0</v>
      </c>
      <c r="E47" s="52"/>
      <c r="F47" s="52">
        <v>312148.75000000006</v>
      </c>
      <c r="G47" s="20"/>
      <c r="H47" s="651"/>
      <c r="I47" s="20"/>
      <c r="J47" s="670"/>
      <c r="K47" s="139"/>
    </row>
    <row r="48" spans="1:25" x14ac:dyDescent="0.25">
      <c r="A48" s="29"/>
      <c r="B48" s="35" t="s">
        <v>100</v>
      </c>
      <c r="C48" s="36"/>
      <c r="D48" s="53">
        <f>D47/D26</f>
        <v>0</v>
      </c>
      <c r="E48" s="53"/>
      <c r="F48" s="53">
        <f>F47/F26</f>
        <v>86.110000000000014</v>
      </c>
      <c r="G48" s="36"/>
      <c r="H48" s="686"/>
      <c r="I48" s="36"/>
      <c r="J48" s="687"/>
      <c r="K48" s="139"/>
    </row>
    <row r="49" spans="1:13" ht="13" x14ac:dyDescent="0.25">
      <c r="A49" s="29"/>
      <c r="B49" s="20"/>
      <c r="C49" s="20"/>
      <c r="D49" s="20"/>
      <c r="E49" s="20"/>
      <c r="F49" s="20"/>
      <c r="G49" s="688"/>
      <c r="H49" s="688"/>
      <c r="I49" s="688"/>
      <c r="J49" s="688"/>
      <c r="K49" s="139"/>
    </row>
    <row r="50" spans="1:13" s="5" customFormat="1" ht="18" x14ac:dyDescent="0.25">
      <c r="A50" s="32"/>
      <c r="B50" s="926" t="s">
        <v>30</v>
      </c>
      <c r="D50" s="927" t="s">
        <v>5</v>
      </c>
      <c r="E50" s="927"/>
      <c r="F50" s="927" t="s">
        <v>6</v>
      </c>
      <c r="K50" s="75"/>
      <c r="L50" s="928"/>
      <c r="M50" s="929"/>
    </row>
    <row r="51" spans="1:13" s="5" customFormat="1" x14ac:dyDescent="0.25">
      <c r="A51" s="32"/>
      <c r="B51" s="65" t="s">
        <v>194</v>
      </c>
      <c r="C51" s="66"/>
      <c r="D51" s="930">
        <f>1-(D22/(C22+200000))</f>
        <v>7.2557965127179602E-2</v>
      </c>
      <c r="E51" s="930"/>
      <c r="F51" s="930">
        <f>1-((F22+D22)/(C22+200000))</f>
        <v>6.2496093994113266E-5</v>
      </c>
      <c r="G51" s="930"/>
      <c r="H51" s="930"/>
      <c r="I51" s="930"/>
      <c r="J51" s="931"/>
      <c r="K51" s="75"/>
      <c r="L51" s="928"/>
      <c r="M51" s="929"/>
    </row>
    <row r="52" spans="1:13" s="5" customFormat="1" x14ac:dyDescent="0.25">
      <c r="A52" s="32"/>
      <c r="B52" s="32" t="s">
        <v>195</v>
      </c>
      <c r="D52" s="175">
        <f>1-(D35/('1. Portfolio Information'!F32+'2. Reserve Accounts'!C22))+('16. Effective Interest Rate'!E31-((D35*D40+F35*F40)/C35))</f>
        <v>0.2137337355809881</v>
      </c>
      <c r="E52" s="932"/>
      <c r="F52" s="175">
        <f>1-((D35+F35)/('1. Portfolio Information'!F32+'2. Reserve Accounts'!C22))+('16. Effective Interest Rate'!E31-((D35*D40+F35*F40)/C35))</f>
        <v>3.8570435502321115E-2</v>
      </c>
      <c r="G52" s="932"/>
      <c r="H52" s="932"/>
      <c r="I52" s="932"/>
      <c r="J52" s="933"/>
      <c r="K52" s="75"/>
      <c r="L52" s="928"/>
      <c r="M52" s="929"/>
    </row>
    <row r="53" spans="1:13" s="5" customFormat="1" x14ac:dyDescent="0.25">
      <c r="A53" s="32"/>
      <c r="B53" s="111" t="s">
        <v>196</v>
      </c>
      <c r="C53" s="112"/>
      <c r="D53" s="934">
        <f>1-(D35/('1. Portfolio Information'!F32+'2. Reserve Accounts'!C22))</f>
        <v>0.17516330007871483</v>
      </c>
      <c r="E53" s="934"/>
      <c r="F53" s="934">
        <f>1-((D35+F35)/('1. Portfolio Information'!F32+'2. Reserve Accounts'!C22))</f>
        <v>4.7850612361344247E-14</v>
      </c>
      <c r="G53" s="934"/>
      <c r="H53" s="934"/>
      <c r="I53" s="934"/>
      <c r="J53" s="935"/>
      <c r="K53" s="75"/>
      <c r="L53" s="928"/>
      <c r="M53" s="929"/>
    </row>
    <row r="54" spans="1:13" s="5" customFormat="1" x14ac:dyDescent="0.25">
      <c r="A54" s="32"/>
      <c r="B54" s="33"/>
      <c r="C54" s="33"/>
      <c r="D54" s="400"/>
      <c r="E54" s="400"/>
      <c r="F54" s="400"/>
      <c r="G54" s="400"/>
      <c r="H54" s="400"/>
      <c r="I54" s="400"/>
      <c r="J54" s="400"/>
      <c r="K54" s="75"/>
      <c r="L54" s="928"/>
      <c r="M54" s="929"/>
    </row>
    <row r="55" spans="1:13" s="5" customFormat="1" x14ac:dyDescent="0.25">
      <c r="A55" s="111"/>
      <c r="B55" s="36" t="s">
        <v>476</v>
      </c>
      <c r="C55" s="112"/>
      <c r="D55" s="112"/>
      <c r="E55" s="112"/>
      <c r="F55" s="112"/>
      <c r="G55" s="112"/>
      <c r="H55" s="112"/>
      <c r="I55" s="112"/>
      <c r="J55" s="112"/>
      <c r="K55" s="114"/>
      <c r="L55" s="928"/>
      <c r="M55" s="929"/>
    </row>
    <row r="56" spans="1:13" s="5" customFormat="1" x14ac:dyDescent="0.25">
      <c r="L56" s="928"/>
      <c r="M56" s="929"/>
    </row>
    <row r="62" spans="1:13" ht="12.75" customHeight="1" x14ac:dyDescent="0.25"/>
  </sheetData>
  <phoneticPr fontId="5" type="noConversion"/>
  <pageMargins left="0.70866141732283472" right="0.70866141732283472" top="1.0236220472440944" bottom="1.0236220472440944" header="0.39370078740157483" footer="0.39370078740157483"/>
  <pageSetup paperSize="9" scale="59" orientation="landscape" r:id="rId1"/>
  <headerFooter alignWithMargins="0">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40</vt:i4>
      </vt:variant>
    </vt:vector>
  </HeadingPairs>
  <TitlesOfParts>
    <vt:vector size="76" baseType="lpstr">
      <vt:lpstr>Cover</vt:lpstr>
      <vt:lpstr>Cover Sheet</vt:lpstr>
      <vt:lpstr>1. Portfolio Information</vt:lpstr>
      <vt:lpstr>2. Reserve Accounts</vt:lpstr>
      <vt:lpstr>3. Delinquency Data</vt:lpstr>
      <vt:lpstr>4. Default Data</vt:lpstr>
      <vt:lpstr>4.1 Defaults and Recoveries pp.</vt:lpstr>
      <vt:lpstr>5. Concentration Limits</vt:lpstr>
      <vt:lpstr>6. Outstanding Notes</vt:lpstr>
      <vt:lpstr>7. Original Principal Balance</vt:lpstr>
      <vt:lpstr>7.1 Original PB (Graph)</vt:lpstr>
      <vt:lpstr>8. Current Principal Balance</vt:lpstr>
      <vt:lpstr>8.1 Current PB (Graph)</vt:lpstr>
      <vt:lpstr>9. Borrower Concentration</vt:lpstr>
      <vt:lpstr>10. Geographical Distribution</vt:lpstr>
      <vt:lpstr>10.1 Geographical (Graph)</vt:lpstr>
      <vt:lpstr>11. Object Type</vt:lpstr>
      <vt:lpstr>12. Insurances</vt:lpstr>
      <vt:lpstr>13. Type of Contract</vt:lpstr>
      <vt:lpstr>14. Payment Methods</vt:lpstr>
      <vt:lpstr>15. Downpayment</vt:lpstr>
      <vt:lpstr>16. Effective Interest Rate</vt:lpstr>
      <vt:lpstr>16.1 Eff. Int. Rate (Graph)</vt:lpstr>
      <vt:lpstr>17. Seasoning</vt:lpstr>
      <vt:lpstr>17.1 Seasoning (Graph)</vt:lpstr>
      <vt:lpstr>18. Remaining Term</vt:lpstr>
      <vt:lpstr>18.1 Remaining Term (Graph)</vt:lpstr>
      <vt:lpstr>19. Original Term</vt:lpstr>
      <vt:lpstr>19.1 Original Term (Graph)</vt:lpstr>
      <vt:lpstr>20. Brands + Fuel Type</vt:lpstr>
      <vt:lpstr>21. PoP + Transaction Costs</vt:lpstr>
      <vt:lpstr>22. Retention</vt:lpstr>
      <vt:lpstr>23. Counterparties</vt:lpstr>
      <vt:lpstr>24. Issuer Information</vt:lpstr>
      <vt:lpstr>25. Santander Consumer Bank</vt:lpstr>
      <vt:lpstr>26. Glossary</vt:lpstr>
      <vt:lpstr>Counterparties</vt:lpstr>
      <vt:lpstr>current_period</vt:lpstr>
      <vt:lpstr>'1. Portfolio Information'!Druckbereich</vt:lpstr>
      <vt:lpstr>'10. Geographical Distribution'!Druckbereich</vt:lpstr>
      <vt:lpstr>'10.1 Geographical (Graph)'!Druckbereich</vt:lpstr>
      <vt:lpstr>'11. Object Type'!Druckbereich</vt:lpstr>
      <vt:lpstr>'12. Insurances'!Druckbereich</vt:lpstr>
      <vt:lpstr>'13. Type of Contract'!Druckbereich</vt:lpstr>
      <vt:lpstr>'14. Payment Methods'!Druckbereich</vt:lpstr>
      <vt:lpstr>'15. Downpayment'!Druckbereich</vt:lpstr>
      <vt:lpstr>'16. Effective Interest Rate'!Druckbereich</vt:lpstr>
      <vt:lpstr>'16.1 Eff. Int. Rate (Graph)'!Druckbereich</vt:lpstr>
      <vt:lpstr>'17. Seasoning'!Druckbereich</vt:lpstr>
      <vt:lpstr>'17.1 Seasoning (Graph)'!Druckbereich</vt:lpstr>
      <vt:lpstr>'18. Remaining Term'!Druckbereich</vt:lpstr>
      <vt:lpstr>'18.1 Remaining Term (Graph)'!Druckbereich</vt:lpstr>
      <vt:lpstr>'19. Original Term'!Druckbereich</vt:lpstr>
      <vt:lpstr>'19.1 Original Term (Graph)'!Druckbereich</vt:lpstr>
      <vt:lpstr>'2. Reserve Accounts'!Druckbereich</vt:lpstr>
      <vt:lpstr>'20. Brands + Fuel Type'!Druckbereich</vt:lpstr>
      <vt:lpstr>'21. PoP + Transaction Costs'!Druckbereich</vt:lpstr>
      <vt:lpstr>'22. Retention'!Druckbereich</vt:lpstr>
      <vt:lpstr>'23. Counterparties'!Druckbereich</vt:lpstr>
      <vt:lpstr>'24. Issuer Information'!Druckbereich</vt:lpstr>
      <vt:lpstr>'25. Santander Consumer Bank'!Druckbereich</vt:lpstr>
      <vt:lpstr>'26. Glossary'!Druckbereich</vt:lpstr>
      <vt:lpstr>'3. Delinquency Data'!Druckbereich</vt:lpstr>
      <vt:lpstr>'4. Default Data'!Druckbereich</vt:lpstr>
      <vt:lpstr>'4.1 Defaults and Recoveries pp.'!Druckbereich</vt:lpstr>
      <vt:lpstr>'5. Concentration Limits'!Druckbereich</vt:lpstr>
      <vt:lpstr>'6. Outstanding Notes'!Druckbereich</vt:lpstr>
      <vt:lpstr>'7. Original Principal Balance'!Druckbereich</vt:lpstr>
      <vt:lpstr>'7.1 Original PB (Graph)'!Druckbereich</vt:lpstr>
      <vt:lpstr>'8. Current Principal Balance'!Druckbereich</vt:lpstr>
      <vt:lpstr>'8.1 Current PB (Graph)'!Druckbereich</vt:lpstr>
      <vt:lpstr>'9. Borrower Concentration'!Druckbereich</vt:lpstr>
      <vt:lpstr>Cover!Druckbereich</vt:lpstr>
      <vt:lpstr>'Cover Sheet'!Druckbereich</vt:lpstr>
      <vt:lpstr>Notes</vt:lpstr>
      <vt:lpstr>Santander</vt:lpstr>
    </vt:vector>
  </TitlesOfParts>
  <Company>WestLB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Zilligen</dc:creator>
  <cp:lastModifiedBy>Malge Rohit</cp:lastModifiedBy>
  <cp:lastPrinted>2025-08-12T06:00:02Z</cp:lastPrinted>
  <dcterms:created xsi:type="dcterms:W3CDTF">2004-12-20T20:00:13Z</dcterms:created>
  <dcterms:modified xsi:type="dcterms:W3CDTF">2025-08-12T06:00:11Z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aaa69c8-0478-4e13-9e4c-38511e3b6774_Enabled">
    <vt:lpwstr>True</vt:lpwstr>
  </property>
  <property fmtid="{D5CDD505-2E9C-101B-9397-08002B2CF9AE}" pid="3" name="MSIP_Label_1aaa69c8-0478-4e13-9e4c-38511e3b6774_SiteId">
    <vt:lpwstr>c9a7d621-4bc4-4407-b730-f428e656aa9e</vt:lpwstr>
  </property>
  <property fmtid="{D5CDD505-2E9C-101B-9397-08002B2CF9AE}" pid="4" name="MSIP_Label_1aaa69c8-0478-4e13-9e4c-38511e3b6774_Owner">
    <vt:lpwstr>manuel.schoefl@sgcib.com</vt:lpwstr>
  </property>
  <property fmtid="{D5CDD505-2E9C-101B-9397-08002B2CF9AE}" pid="5" name="MSIP_Label_1aaa69c8-0478-4e13-9e4c-38511e3b6774_SetDate">
    <vt:lpwstr>2020-10-14T09:11:10.2694647Z</vt:lpwstr>
  </property>
  <property fmtid="{D5CDD505-2E9C-101B-9397-08002B2CF9AE}" pid="6" name="MSIP_Label_1aaa69c8-0478-4e13-9e4c-38511e3b6774_Name">
    <vt:lpwstr>C0 - Public</vt:lpwstr>
  </property>
  <property fmtid="{D5CDD505-2E9C-101B-9397-08002B2CF9AE}" pid="7" name="MSIP_Label_1aaa69c8-0478-4e13-9e4c-38511e3b6774_Application">
    <vt:lpwstr>Microsoft Azure Information Protection</vt:lpwstr>
  </property>
  <property fmtid="{D5CDD505-2E9C-101B-9397-08002B2CF9AE}" pid="8" name="MSIP_Label_1aaa69c8-0478-4e13-9e4c-38511e3b6774_ActionId">
    <vt:lpwstr>34772e31-ab76-4aef-86a0-7392c7968570</vt:lpwstr>
  </property>
  <property fmtid="{D5CDD505-2E9C-101B-9397-08002B2CF9AE}" pid="9" name="MSIP_Label_1aaa69c8-0478-4e13-9e4c-38511e3b6774_Extended_MSFT_Method">
    <vt:lpwstr>Manual</vt:lpwstr>
  </property>
  <property fmtid="{D5CDD505-2E9C-101B-9397-08002B2CF9AE}" pid="10" name="MSIP_Label_41b88ec2-a72b-4523-9e84-0458a1764731_Enabled">
    <vt:lpwstr>true</vt:lpwstr>
  </property>
  <property fmtid="{D5CDD505-2E9C-101B-9397-08002B2CF9AE}" pid="11" name="MSIP_Label_41b88ec2-a72b-4523-9e84-0458a1764731_SetDate">
    <vt:lpwstr>2022-02-03T09:11:04Z</vt:lpwstr>
  </property>
  <property fmtid="{D5CDD505-2E9C-101B-9397-08002B2CF9AE}" pid="12" name="MSIP_Label_41b88ec2-a72b-4523-9e84-0458a1764731_Method">
    <vt:lpwstr>Privileged</vt:lpwstr>
  </property>
  <property fmtid="{D5CDD505-2E9C-101B-9397-08002B2CF9AE}" pid="13" name="MSIP_Label_41b88ec2-a72b-4523-9e84-0458a1764731_Name">
    <vt:lpwstr>Public O365</vt:lpwstr>
  </property>
  <property fmtid="{D5CDD505-2E9C-101B-9397-08002B2CF9AE}" pid="14" name="MSIP_Label_41b88ec2-a72b-4523-9e84-0458a1764731_SiteId">
    <vt:lpwstr>35595a02-4d6d-44ac-99e1-f9ab4cd872db</vt:lpwstr>
  </property>
  <property fmtid="{D5CDD505-2E9C-101B-9397-08002B2CF9AE}" pid="15" name="MSIP_Label_41b88ec2-a72b-4523-9e84-0458a1764731_ActionId">
    <vt:lpwstr>3949beda-30f9-44fb-8f98-3be5d68e8cb3</vt:lpwstr>
  </property>
  <property fmtid="{D5CDD505-2E9C-101B-9397-08002B2CF9AE}" pid="16" name="MSIP_Label_41b88ec2-a72b-4523-9e84-0458a1764731_ContentBits">
    <vt:lpwstr>0</vt:lpwstr>
  </property>
</Properties>
</file>